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30" windowWidth="30375" windowHeight="12720"/>
  </bookViews>
  <sheets>
    <sheet name="Rekapitulace stavby" sheetId="1" r:id="rId1"/>
    <sheet name="VON - Vedlejší a ostatní ..." sheetId="2" r:id="rId2"/>
    <sheet name="D.1.1 - ARCHITEKTONICKO-S..." sheetId="3" r:id="rId3"/>
    <sheet name="D.1.3 - POŽÁRNĚ BEZPEČNOS..." sheetId="4" r:id="rId4"/>
    <sheet name="D.1.4.1 - VYTÁPĚNÍ" sheetId="5" r:id="rId5"/>
    <sheet name="D.1.4.2 - ZDRAVOTNĚ TECHN..." sheetId="6" r:id="rId6"/>
    <sheet name="D.1.4.3 - SILNOPROUDÁ ELE..." sheetId="7" r:id="rId7"/>
    <sheet name="D.1.4.6 - VĚTRÁNÍ" sheetId="8" r:id="rId8"/>
  </sheets>
  <definedNames>
    <definedName name="_xlnm._FilterDatabase" localSheetId="2" hidden="1">'D.1.1 - ARCHITEKTONICKO-S...'!$C$136:$K$597</definedName>
    <definedName name="_xlnm._FilterDatabase" localSheetId="3" hidden="1">'D.1.3 - POŽÁRNĚ BEZPEČNOS...'!$C$117:$K$124</definedName>
    <definedName name="_xlnm._FilterDatabase" localSheetId="4" hidden="1">'D.1.4.1 - VYTÁPĚNÍ'!$C$116:$K$119</definedName>
    <definedName name="_xlnm._FilterDatabase" localSheetId="5" hidden="1">'D.1.4.2 - ZDRAVOTNĚ TECHN...'!$C$116:$K$119</definedName>
    <definedName name="_xlnm._FilterDatabase" localSheetId="6" hidden="1">'D.1.4.3 - SILNOPROUDÁ ELE...'!$C$116:$K$119</definedName>
    <definedName name="_xlnm._FilterDatabase" localSheetId="7" hidden="1">'D.1.4.6 - VĚTRÁNÍ'!$C$116:$K$119</definedName>
    <definedName name="_xlnm._FilterDatabase" localSheetId="1" hidden="1">'VON - Vedlejší a ostatní ...'!$C$122:$K$144</definedName>
    <definedName name="_xlnm.Print_Titles" localSheetId="2">'D.1.1 - ARCHITEKTONICKO-S...'!$136:$136</definedName>
    <definedName name="_xlnm.Print_Titles" localSheetId="3">'D.1.3 - POŽÁRNĚ BEZPEČNOS...'!$117:$117</definedName>
    <definedName name="_xlnm.Print_Titles" localSheetId="4">'D.1.4.1 - VYTÁPĚNÍ'!$116:$116</definedName>
    <definedName name="_xlnm.Print_Titles" localSheetId="5">'D.1.4.2 - ZDRAVOTNĚ TECHN...'!$116:$116</definedName>
    <definedName name="_xlnm.Print_Titles" localSheetId="6">'D.1.4.3 - SILNOPROUDÁ ELE...'!$116:$116</definedName>
    <definedName name="_xlnm.Print_Titles" localSheetId="7">'D.1.4.6 - VĚTRÁNÍ'!$116:$116</definedName>
    <definedName name="_xlnm.Print_Titles" localSheetId="0">'Rekapitulace stavby'!$92:$92</definedName>
    <definedName name="_xlnm.Print_Titles" localSheetId="1">'VON - Vedlejší a ostatní ...'!$122:$122</definedName>
    <definedName name="_xlnm.Print_Area" localSheetId="2">'D.1.1 - ARCHITEKTONICKO-S...'!$C$4:$J$39,'D.1.1 - ARCHITEKTONICKO-S...'!$C$50:$J$76,'D.1.1 - ARCHITEKTONICKO-S...'!$C$82:$J$118,'D.1.1 - ARCHITEKTONICKO-S...'!$C$124:$K$597</definedName>
    <definedName name="_xlnm.Print_Area" localSheetId="3">'D.1.3 - POŽÁRNĚ BEZPEČNOS...'!$C$4:$J$39,'D.1.3 - POŽÁRNĚ BEZPEČNOS...'!$C$50:$J$76,'D.1.3 - POŽÁRNĚ BEZPEČNOS...'!$C$82:$J$99,'D.1.3 - POŽÁRNĚ BEZPEČNOS...'!$C$105:$K$124</definedName>
    <definedName name="_xlnm.Print_Area" localSheetId="4">'D.1.4.1 - VYTÁPĚNÍ'!$C$4:$J$39,'D.1.4.1 - VYTÁPĚNÍ'!$C$50:$J$76,'D.1.4.1 - VYTÁPĚNÍ'!$C$82:$J$98,'D.1.4.1 - VYTÁPĚNÍ'!$C$104:$K$119</definedName>
    <definedName name="_xlnm.Print_Area" localSheetId="5">'D.1.4.2 - ZDRAVOTNĚ TECHN...'!$C$4:$J$39,'D.1.4.2 - ZDRAVOTNĚ TECHN...'!$C$50:$J$76,'D.1.4.2 - ZDRAVOTNĚ TECHN...'!$C$82:$J$98,'D.1.4.2 - ZDRAVOTNĚ TECHN...'!$C$104:$K$119</definedName>
    <definedName name="_xlnm.Print_Area" localSheetId="6">'D.1.4.3 - SILNOPROUDÁ ELE...'!$C$4:$J$39,'D.1.4.3 - SILNOPROUDÁ ELE...'!$C$50:$J$76,'D.1.4.3 - SILNOPROUDÁ ELE...'!$C$82:$J$98,'D.1.4.3 - SILNOPROUDÁ ELE...'!$C$104:$K$119</definedName>
    <definedName name="_xlnm.Print_Area" localSheetId="7">'D.1.4.6 - VĚTRÁNÍ'!$C$4:$J$39,'D.1.4.6 - VĚTRÁNÍ'!$C$50:$J$76,'D.1.4.6 - VĚTRÁNÍ'!$C$82:$J$98,'D.1.4.6 - VĚTRÁNÍ'!$C$104:$K$119</definedName>
    <definedName name="_xlnm.Print_Area" localSheetId="0">'Rekapitulace stavby'!$D$4:$AO$76,'Rekapitulace stavby'!$C$82:$AQ$102</definedName>
    <definedName name="_xlnm.Print_Area" localSheetId="1">'VON - Vedlejší a ostatní ...'!$C$4:$J$39,'VON - Vedlejší a ostatní ...'!$C$50:$J$76,'VON - Vedlejší a ostatní ...'!$C$82:$J$104,'VON - Vedlejší a ostatní ...'!$C$110:$K$144</definedName>
  </definedNames>
  <calcPr calcId="125725"/>
</workbook>
</file>

<file path=xl/calcChain.xml><?xml version="1.0" encoding="utf-8"?>
<calcChain xmlns="http://schemas.openxmlformats.org/spreadsheetml/2006/main">
  <c r="BK594" i="3"/>
  <c r="BI594"/>
  <c r="BH594"/>
  <c r="BG594"/>
  <c r="BF594"/>
  <c r="T594"/>
  <c r="R594"/>
  <c r="P594"/>
  <c r="J594"/>
  <c r="BE594" s="1"/>
  <c r="J37" i="8" l="1"/>
  <c r="J36"/>
  <c r="AY101" i="1" s="1"/>
  <c r="J35" i="8"/>
  <c r="AX101" i="1" s="1"/>
  <c r="BI119" i="8"/>
  <c r="F37" s="1"/>
  <c r="BH119"/>
  <c r="BG119"/>
  <c r="BF119"/>
  <c r="F34" s="1"/>
  <c r="T119"/>
  <c r="T118" s="1"/>
  <c r="T117" s="1"/>
  <c r="R119"/>
  <c r="R118" s="1"/>
  <c r="R117" s="1"/>
  <c r="P119"/>
  <c r="P118"/>
  <c r="P117" s="1"/>
  <c r="AU101" i="1" s="1"/>
  <c r="F114" i="8"/>
  <c r="J113"/>
  <c r="F113"/>
  <c r="F111"/>
  <c r="E109"/>
  <c r="F92"/>
  <c r="J91"/>
  <c r="F91"/>
  <c r="F89"/>
  <c r="E87"/>
  <c r="J24"/>
  <c r="E24"/>
  <c r="J114" s="1"/>
  <c r="J23"/>
  <c r="J12"/>
  <c r="J111" s="1"/>
  <c r="E7"/>
  <c r="E107" s="1"/>
  <c r="J37" i="7"/>
  <c r="J36"/>
  <c r="AY100" i="1" s="1"/>
  <c r="J35" i="7"/>
  <c r="AX100" i="1" s="1"/>
  <c r="BI119" i="7"/>
  <c r="BH119"/>
  <c r="F36" s="1"/>
  <c r="BC100" i="1" s="1"/>
  <c r="BG119" i="7"/>
  <c r="BF119"/>
  <c r="J34" s="1"/>
  <c r="AW100" i="1" s="1"/>
  <c r="T119" i="7"/>
  <c r="T118" s="1"/>
  <c r="T117" s="1"/>
  <c r="R119"/>
  <c r="R118" s="1"/>
  <c r="R117" s="1"/>
  <c r="P119"/>
  <c r="P118" s="1"/>
  <c r="P117" s="1"/>
  <c r="AU100" i="1" s="1"/>
  <c r="F114" i="7"/>
  <c r="J113"/>
  <c r="F113"/>
  <c r="F111"/>
  <c r="E109"/>
  <c r="F92"/>
  <c r="J91"/>
  <c r="F91"/>
  <c r="F89"/>
  <c r="E87"/>
  <c r="J24"/>
  <c r="E24"/>
  <c r="J114" s="1"/>
  <c r="J23"/>
  <c r="J12"/>
  <c r="J111" s="1"/>
  <c r="E7"/>
  <c r="E107" s="1"/>
  <c r="J37" i="6"/>
  <c r="J36"/>
  <c r="AY99" i="1" s="1"/>
  <c r="J35" i="6"/>
  <c r="AX99" i="1"/>
  <c r="BI119" i="6"/>
  <c r="BH119"/>
  <c r="F36" s="1"/>
  <c r="BC99" i="1" s="1"/>
  <c r="BG119" i="6"/>
  <c r="F35" s="1"/>
  <c r="BB99" i="1" s="1"/>
  <c r="BF119" i="6"/>
  <c r="F34" s="1"/>
  <c r="BA99" i="1" s="1"/>
  <c r="T119" i="6"/>
  <c r="T118" s="1"/>
  <c r="T117" s="1"/>
  <c r="R119"/>
  <c r="R118" s="1"/>
  <c r="R117" s="1"/>
  <c r="P119"/>
  <c r="P118" s="1"/>
  <c r="P117" s="1"/>
  <c r="AU99" i="1" s="1"/>
  <c r="F114" i="6"/>
  <c r="J113"/>
  <c r="F113"/>
  <c r="F111"/>
  <c r="E109"/>
  <c r="F92"/>
  <c r="J91"/>
  <c r="F91"/>
  <c r="F89"/>
  <c r="E87"/>
  <c r="J24"/>
  <c r="E24"/>
  <c r="J114" s="1"/>
  <c r="J23"/>
  <c r="J12"/>
  <c r="J111" s="1"/>
  <c r="E7"/>
  <c r="E107"/>
  <c r="J37" i="5"/>
  <c r="J36"/>
  <c r="AY98" i="1" s="1"/>
  <c r="J35" i="5"/>
  <c r="AX98" i="1"/>
  <c r="BI119" i="5"/>
  <c r="BH119"/>
  <c r="BG119"/>
  <c r="BF119"/>
  <c r="T119"/>
  <c r="T118" s="1"/>
  <c r="T117" s="1"/>
  <c r="R119"/>
  <c r="R118" s="1"/>
  <c r="R117" s="1"/>
  <c r="P119"/>
  <c r="P118" s="1"/>
  <c r="P117" s="1"/>
  <c r="AU98" i="1" s="1"/>
  <c r="F114" i="5"/>
  <c r="J113"/>
  <c r="F113"/>
  <c r="F111"/>
  <c r="E109"/>
  <c r="F92"/>
  <c r="J91"/>
  <c r="F91"/>
  <c r="F89"/>
  <c r="E87"/>
  <c r="J24"/>
  <c r="E24"/>
  <c r="J114"/>
  <c r="J23"/>
  <c r="J12"/>
  <c r="J111" s="1"/>
  <c r="E7"/>
  <c r="E107" s="1"/>
  <c r="J37" i="4"/>
  <c r="J36"/>
  <c r="AY97" i="1"/>
  <c r="J35" i="4"/>
  <c r="AX97" i="1"/>
  <c r="BI121" i="4"/>
  <c r="F37" s="1"/>
  <c r="BD97" i="1" s="1"/>
  <c r="BH121" i="4"/>
  <c r="BG121"/>
  <c r="F35" s="1"/>
  <c r="BB97" i="1" s="1"/>
  <c r="BF121" i="4"/>
  <c r="F34" s="1"/>
  <c r="BA97" i="1" s="1"/>
  <c r="T121" i="4"/>
  <c r="T120"/>
  <c r="T119" s="1"/>
  <c r="T118" s="1"/>
  <c r="R121"/>
  <c r="R120" s="1"/>
  <c r="R119" s="1"/>
  <c r="R118" s="1"/>
  <c r="P121"/>
  <c r="P120"/>
  <c r="P119" s="1"/>
  <c r="P118" s="1"/>
  <c r="AU97" i="1" s="1"/>
  <c r="F115" i="4"/>
  <c r="J114"/>
  <c r="F114"/>
  <c r="F112"/>
  <c r="E110"/>
  <c r="F92"/>
  <c r="J91"/>
  <c r="F91"/>
  <c r="F89"/>
  <c r="E87"/>
  <c r="J24"/>
  <c r="E24"/>
  <c r="J92" s="1"/>
  <c r="J23"/>
  <c r="J12"/>
  <c r="J89" s="1"/>
  <c r="E7"/>
  <c r="E108"/>
  <c r="J37" i="3"/>
  <c r="J36"/>
  <c r="AY96" i="1"/>
  <c r="J35" i="3"/>
  <c r="AX96" i="1"/>
  <c r="BI596" i="3"/>
  <c r="BH596"/>
  <c r="BG596"/>
  <c r="BF596"/>
  <c r="T596"/>
  <c r="R596"/>
  <c r="P596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69"/>
  <c r="BH569"/>
  <c r="BG569"/>
  <c r="BF569"/>
  <c r="T569"/>
  <c r="R569"/>
  <c r="P569"/>
  <c r="BI568"/>
  <c r="BH568"/>
  <c r="BG568"/>
  <c r="BF568"/>
  <c r="T568"/>
  <c r="R568"/>
  <c r="P568"/>
  <c r="BI565"/>
  <c r="BH565"/>
  <c r="BG565"/>
  <c r="BF565"/>
  <c r="T565"/>
  <c r="R565"/>
  <c r="P565"/>
  <c r="BI554"/>
  <c r="BH554"/>
  <c r="BG554"/>
  <c r="BF554"/>
  <c r="T554"/>
  <c r="R554"/>
  <c r="P554"/>
  <c r="BI545"/>
  <c r="BH545"/>
  <c r="BG545"/>
  <c r="BF545"/>
  <c r="T545"/>
  <c r="R545"/>
  <c r="P545"/>
  <c r="BI536"/>
  <c r="BH536"/>
  <c r="BG536"/>
  <c r="BF536"/>
  <c r="T536"/>
  <c r="R536"/>
  <c r="P536"/>
  <c r="BI534"/>
  <c r="BH534"/>
  <c r="BG534"/>
  <c r="BF534"/>
  <c r="T534"/>
  <c r="R534"/>
  <c r="P534"/>
  <c r="BI533"/>
  <c r="BH533"/>
  <c r="BG533"/>
  <c r="BF533"/>
  <c r="T533"/>
  <c r="R533"/>
  <c r="P533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6"/>
  <c r="BH526"/>
  <c r="BG526"/>
  <c r="BF526"/>
  <c r="T526"/>
  <c r="R526"/>
  <c r="P526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4"/>
  <c r="BH504"/>
  <c r="BG504"/>
  <c r="BF504"/>
  <c r="T504"/>
  <c r="R504"/>
  <c r="P504"/>
  <c r="BI494"/>
  <c r="BH494"/>
  <c r="BG494"/>
  <c r="BF494"/>
  <c r="T494"/>
  <c r="R494"/>
  <c r="P494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9"/>
  <c r="BH459"/>
  <c r="BG459"/>
  <c r="BF459"/>
  <c r="T459"/>
  <c r="R459"/>
  <c r="P459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0"/>
  <c r="BH430"/>
  <c r="BG430"/>
  <c r="BF430"/>
  <c r="T430"/>
  <c r="R430"/>
  <c r="P430"/>
  <c r="BI425"/>
  <c r="BH425"/>
  <c r="BG425"/>
  <c r="BF425"/>
  <c r="T425"/>
  <c r="R425"/>
  <c r="P425"/>
  <c r="BI424"/>
  <c r="BH424"/>
  <c r="BG424"/>
  <c r="BF424"/>
  <c r="T424"/>
  <c r="R424"/>
  <c r="P424"/>
  <c r="BI415"/>
  <c r="BH415"/>
  <c r="BG415"/>
  <c r="BF415"/>
  <c r="T415"/>
  <c r="R415"/>
  <c r="P415"/>
  <c r="BI406"/>
  <c r="BH406"/>
  <c r="BG406"/>
  <c r="BF406"/>
  <c r="T406"/>
  <c r="R406"/>
  <c r="P406"/>
  <c r="BI405"/>
  <c r="BH405"/>
  <c r="BG405"/>
  <c r="BF405"/>
  <c r="T405"/>
  <c r="R405"/>
  <c r="P405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77"/>
  <c r="BH377"/>
  <c r="BG377"/>
  <c r="BF377"/>
  <c r="T377"/>
  <c r="R377"/>
  <c r="P377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8"/>
  <c r="BH368"/>
  <c r="BG368"/>
  <c r="BF368"/>
  <c r="T368"/>
  <c r="R368"/>
  <c r="P368"/>
  <c r="BI363"/>
  <c r="BH363"/>
  <c r="BG363"/>
  <c r="BF363"/>
  <c r="T363"/>
  <c r="R363"/>
  <c r="P363"/>
  <c r="BI360"/>
  <c r="BH360"/>
  <c r="BG360"/>
  <c r="BF360"/>
  <c r="T360"/>
  <c r="R360"/>
  <c r="P360"/>
  <c r="BI351"/>
  <c r="BH351"/>
  <c r="BG351"/>
  <c r="BF351"/>
  <c r="T351"/>
  <c r="R351"/>
  <c r="P351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15"/>
  <c r="BH315"/>
  <c r="BG315"/>
  <c r="BF315"/>
  <c r="T315"/>
  <c r="R315"/>
  <c r="P315"/>
  <c r="BI310"/>
  <c r="BH310"/>
  <c r="BG310"/>
  <c r="BF310"/>
  <c r="T310"/>
  <c r="R310"/>
  <c r="P310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2"/>
  <c r="BH272"/>
  <c r="BG272"/>
  <c r="BF272"/>
  <c r="T272"/>
  <c r="R272"/>
  <c r="P272"/>
  <c r="BI271"/>
  <c r="BH271"/>
  <c r="BG271"/>
  <c r="BF271"/>
  <c r="T271"/>
  <c r="R271"/>
  <c r="P271"/>
  <c r="BI261"/>
  <c r="BH261"/>
  <c r="BG261"/>
  <c r="BF261"/>
  <c r="T261"/>
  <c r="R261"/>
  <c r="P261"/>
  <c r="BI260"/>
  <c r="BH260"/>
  <c r="BG260"/>
  <c r="BF260"/>
  <c r="T260"/>
  <c r="R260"/>
  <c r="P260"/>
  <c r="BI251"/>
  <c r="BH251"/>
  <c r="BG251"/>
  <c r="BF251"/>
  <c r="T251"/>
  <c r="R251"/>
  <c r="P251"/>
  <c r="BI242"/>
  <c r="BH242"/>
  <c r="BG242"/>
  <c r="BF242"/>
  <c r="T242"/>
  <c r="R242"/>
  <c r="P242"/>
  <c r="BI238"/>
  <c r="BH238"/>
  <c r="BG238"/>
  <c r="BF238"/>
  <c r="T238"/>
  <c r="R238"/>
  <c r="P238"/>
  <c r="BI229"/>
  <c r="BH229"/>
  <c r="BG229"/>
  <c r="BF229"/>
  <c r="T229"/>
  <c r="R229"/>
  <c r="P229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78"/>
  <c r="BH178"/>
  <c r="BG178"/>
  <c r="BF178"/>
  <c r="T178"/>
  <c r="T177" s="1"/>
  <c r="R178"/>
  <c r="R177"/>
  <c r="P178"/>
  <c r="P177" s="1"/>
  <c r="BI176"/>
  <c r="BH176"/>
  <c r="BG176"/>
  <c r="BF176"/>
  <c r="T176"/>
  <c r="R176"/>
  <c r="P176"/>
  <c r="BI167"/>
  <c r="BH167"/>
  <c r="BG167"/>
  <c r="BF167"/>
  <c r="T167"/>
  <c r="R167"/>
  <c r="P167"/>
  <c r="BI158"/>
  <c r="BH158"/>
  <c r="BG158"/>
  <c r="BF158"/>
  <c r="T158"/>
  <c r="R158"/>
  <c r="P158"/>
  <c r="BI148"/>
  <c r="BH148"/>
  <c r="BG148"/>
  <c r="BF148"/>
  <c r="T148"/>
  <c r="R148"/>
  <c r="P148"/>
  <c r="BI140"/>
  <c r="BH140"/>
  <c r="BG140"/>
  <c r="BF140"/>
  <c r="T140"/>
  <c r="R140"/>
  <c r="P140"/>
  <c r="F134"/>
  <c r="J133"/>
  <c r="F133"/>
  <c r="F131"/>
  <c r="E129"/>
  <c r="F92"/>
  <c r="J91"/>
  <c r="F91"/>
  <c r="F89"/>
  <c r="E87"/>
  <c r="J24"/>
  <c r="E24"/>
  <c r="J134" s="1"/>
  <c r="J23"/>
  <c r="J12"/>
  <c r="J89" s="1"/>
  <c r="E7"/>
  <c r="E85" s="1"/>
  <c r="J37" i="2"/>
  <c r="J36"/>
  <c r="AY95" i="1" s="1"/>
  <c r="J35" i="2"/>
  <c r="AX95" i="1" s="1"/>
  <c r="BI143" i="2"/>
  <c r="BH143"/>
  <c r="BG143"/>
  <c r="BF143"/>
  <c r="T143"/>
  <c r="T142" s="1"/>
  <c r="R143"/>
  <c r="R142" s="1"/>
  <c r="P143"/>
  <c r="P142" s="1"/>
  <c r="BI140"/>
  <c r="BH140"/>
  <c r="BG140"/>
  <c r="BF140"/>
  <c r="T140"/>
  <c r="T139" s="1"/>
  <c r="R140"/>
  <c r="R139" s="1"/>
  <c r="P140"/>
  <c r="P139"/>
  <c r="BI137"/>
  <c r="BH137"/>
  <c r="BG137"/>
  <c r="BF137"/>
  <c r="T137"/>
  <c r="T136" s="1"/>
  <c r="R137"/>
  <c r="R136"/>
  <c r="P137"/>
  <c r="P136" s="1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T128" s="1"/>
  <c r="R129"/>
  <c r="R128"/>
  <c r="P129"/>
  <c r="P128" s="1"/>
  <c r="BI126"/>
  <c r="BH126"/>
  <c r="BG126"/>
  <c r="BF126"/>
  <c r="T126"/>
  <c r="T125"/>
  <c r="R126"/>
  <c r="R125" s="1"/>
  <c r="P126"/>
  <c r="P125" s="1"/>
  <c r="F120"/>
  <c r="J119"/>
  <c r="F119"/>
  <c r="F117"/>
  <c r="E115"/>
  <c r="F92"/>
  <c r="J91"/>
  <c r="F91"/>
  <c r="F89"/>
  <c r="E87"/>
  <c r="J24"/>
  <c r="E24"/>
  <c r="J92" s="1"/>
  <c r="J23"/>
  <c r="J12"/>
  <c r="J117" s="1"/>
  <c r="E7"/>
  <c r="E113" s="1"/>
  <c r="L90" i="1"/>
  <c r="AM90"/>
  <c r="AM89"/>
  <c r="L89"/>
  <c r="AM87"/>
  <c r="L87"/>
  <c r="L85"/>
  <c r="L84"/>
  <c r="F36" i="8"/>
  <c r="BK121" i="4"/>
  <c r="BK578" i="3"/>
  <c r="BK568"/>
  <c r="J533"/>
  <c r="J515"/>
  <c r="J511"/>
  <c r="J491"/>
  <c r="BK489"/>
  <c r="J482"/>
  <c r="J480"/>
  <c r="BK476"/>
  <c r="J468"/>
  <c r="BK464"/>
  <c r="J460"/>
  <c r="BK451"/>
  <c r="J437"/>
  <c r="J424"/>
  <c r="BK394"/>
  <c r="J386"/>
  <c r="BK373"/>
  <c r="J339"/>
  <c r="J329"/>
  <c r="J315"/>
  <c r="J307"/>
  <c r="J303"/>
  <c r="J295"/>
  <c r="J292"/>
  <c r="J282"/>
  <c r="J272"/>
  <c r="BK251"/>
  <c r="BK238"/>
  <c r="BK221"/>
  <c r="J218"/>
  <c r="BK195"/>
  <c r="J187"/>
  <c r="J178"/>
  <c r="BK176"/>
  <c r="BK167"/>
  <c r="J137" i="2"/>
  <c r="BK119" i="5"/>
  <c r="BK565" i="3"/>
  <c r="BK545"/>
  <c r="J536"/>
  <c r="J530"/>
  <c r="J529"/>
  <c r="BK514"/>
  <c r="BK484"/>
  <c r="BK478"/>
  <c r="J474"/>
  <c r="J466"/>
  <c r="J462"/>
  <c r="BK460"/>
  <c r="BK459"/>
  <c r="BK453"/>
  <c r="J449"/>
  <c r="J447"/>
  <c r="BK441"/>
  <c r="J435"/>
  <c r="J406"/>
  <c r="BK396"/>
  <c r="J394"/>
  <c r="BK386"/>
  <c r="BK377"/>
  <c r="J375"/>
  <c r="J373"/>
  <c r="BK371"/>
  <c r="BK368"/>
  <c r="BK363"/>
  <c r="BK351"/>
  <c r="BK337"/>
  <c r="J334"/>
  <c r="BK324"/>
  <c r="BK310"/>
  <c r="BK302"/>
  <c r="BK292"/>
  <c r="BK288"/>
  <c r="J285"/>
  <c r="J261"/>
  <c r="J242"/>
  <c r="J238"/>
  <c r="J229"/>
  <c r="J228"/>
  <c r="BK225"/>
  <c r="J208"/>
  <c r="BK204"/>
  <c r="BK199"/>
  <c r="J195"/>
  <c r="BK191"/>
  <c r="BK187"/>
  <c r="J167"/>
  <c r="BK158"/>
  <c r="J134" i="2"/>
  <c r="BK129"/>
  <c r="J126"/>
  <c r="J576" i="3"/>
  <c r="BK554"/>
  <c r="BK536"/>
  <c r="J534"/>
  <c r="BK531"/>
  <c r="J513"/>
  <c r="BK511"/>
  <c r="BK507"/>
  <c r="J504"/>
  <c r="BK488"/>
  <c r="J476"/>
  <c r="BK425"/>
  <c r="BK424"/>
  <c r="J34" i="8"/>
  <c r="J119" i="6"/>
  <c r="BK582" i="3"/>
  <c r="J580"/>
  <c r="J545"/>
  <c r="BK534"/>
  <c r="BK530"/>
  <c r="BK515"/>
  <c r="J486"/>
  <c r="BK584"/>
  <c r="J572"/>
  <c r="J531"/>
  <c r="J514"/>
  <c r="J508"/>
  <c r="J492"/>
  <c r="BK482"/>
  <c r="BK474"/>
  <c r="J472"/>
  <c r="J470"/>
  <c r="BK468"/>
  <c r="BK462"/>
  <c r="J455"/>
  <c r="J443"/>
  <c r="J441"/>
  <c r="J430"/>
  <c r="BK405"/>
  <c r="BK374"/>
  <c r="J372"/>
  <c r="J370"/>
  <c r="J363"/>
  <c r="BK360"/>
  <c r="BK341"/>
  <c r="BK339"/>
  <c r="BK332"/>
  <c r="BK315"/>
  <c r="BK305"/>
  <c r="BK303"/>
  <c r="J300"/>
  <c r="J298"/>
  <c r="BK282"/>
  <c r="BK260"/>
  <c r="BK229"/>
  <c r="J225"/>
  <c r="BK218"/>
  <c r="J183"/>
  <c r="J143" i="2"/>
  <c r="BK140"/>
  <c r="J129"/>
  <c r="AS94" i="1"/>
  <c r="F35" i="8"/>
  <c r="J119" i="7"/>
  <c r="BK596" i="3"/>
  <c r="J596"/>
  <c r="BK592"/>
  <c r="J592"/>
  <c r="BK590"/>
  <c r="J590"/>
  <c r="BK588"/>
  <c r="J588"/>
  <c r="BK586"/>
  <c r="J586"/>
  <c r="BK580"/>
  <c r="BK576"/>
  <c r="J574"/>
  <c r="J569"/>
  <c r="J554"/>
  <c r="BK529"/>
  <c r="J526"/>
  <c r="BK516"/>
  <c r="BK513"/>
  <c r="BK509"/>
  <c r="BK494"/>
  <c r="BK490"/>
  <c r="BK455"/>
  <c r="BK449"/>
  <c r="BK447"/>
  <c r="BK445"/>
  <c r="J439"/>
  <c r="BK430"/>
  <c r="J425"/>
  <c r="BK415"/>
  <c r="J405"/>
  <c r="BK392"/>
  <c r="BK372"/>
  <c r="J368"/>
  <c r="BK329"/>
  <c r="J328"/>
  <c r="J326"/>
  <c r="BK307"/>
  <c r="J302"/>
  <c r="BK298"/>
  <c r="J288"/>
  <c r="BK272"/>
  <c r="BK261"/>
  <c r="J251"/>
  <c r="BK228"/>
  <c r="J221"/>
  <c r="J209"/>
  <c r="BK205"/>
  <c r="BK203"/>
  <c r="J190"/>
  <c r="BK183"/>
  <c r="J158"/>
  <c r="J148"/>
  <c r="J140"/>
  <c r="J140" i="2"/>
  <c r="BK132"/>
  <c r="BK126"/>
  <c r="BK119" i="7"/>
  <c r="BK119" i="6"/>
  <c r="J119" i="5"/>
  <c r="J584" i="3"/>
  <c r="BK572"/>
  <c r="J568"/>
  <c r="J565"/>
  <c r="BK533"/>
  <c r="J509"/>
  <c r="J507"/>
  <c r="BK504"/>
  <c r="BK491"/>
  <c r="J490"/>
  <c r="J484"/>
  <c r="BK480"/>
  <c r="J478"/>
  <c r="BK472"/>
  <c r="BK466"/>
  <c r="J459"/>
  <c r="J453"/>
  <c r="J451"/>
  <c r="J445"/>
  <c r="BK435"/>
  <c r="BK406"/>
  <c r="J392"/>
  <c r="J389"/>
  <c r="J377"/>
  <c r="BK375"/>
  <c r="J360"/>
  <c r="J351"/>
  <c r="J341"/>
  <c r="J337"/>
  <c r="BK326"/>
  <c r="J305"/>
  <c r="BK295"/>
  <c r="BK285"/>
  <c r="J271"/>
  <c r="J219"/>
  <c r="BK208"/>
  <c r="J204"/>
  <c r="BK178"/>
  <c r="BK148"/>
  <c r="BK143" i="2"/>
  <c r="BK119" i="8"/>
  <c r="J119"/>
  <c r="J121" i="4"/>
  <c r="J582" i="3"/>
  <c r="J578"/>
  <c r="BK574"/>
  <c r="BK569"/>
  <c r="BK526"/>
  <c r="J516"/>
  <c r="BK508"/>
  <c r="J494"/>
  <c r="BK492"/>
  <c r="J489"/>
  <c r="J488"/>
  <c r="BK486"/>
  <c r="BK470"/>
  <c r="J464"/>
  <c r="BK443"/>
  <c r="BK439"/>
  <c r="BK437"/>
  <c r="J415"/>
  <c r="J396"/>
  <c r="BK389"/>
  <c r="J374"/>
  <c r="J371"/>
  <c r="BK370"/>
  <c r="BK334"/>
  <c r="J332"/>
  <c r="BK328"/>
  <c r="J324"/>
  <c r="J310"/>
  <c r="BK300"/>
  <c r="BK271"/>
  <c r="J260"/>
  <c r="BK242"/>
  <c r="BK219"/>
  <c r="BK209"/>
  <c r="J205"/>
  <c r="J203"/>
  <c r="J199"/>
  <c r="J191"/>
  <c r="BK190"/>
  <c r="J176"/>
  <c r="BK140"/>
  <c r="BK137" i="2"/>
  <c r="BK134"/>
  <c r="J132"/>
  <c r="F35" i="7"/>
  <c r="BB100" i="1" s="1"/>
  <c r="F37" i="6"/>
  <c r="BD99" i="1" s="1"/>
  <c r="J34" i="5"/>
  <c r="AW98" i="1" s="1"/>
  <c r="F37" i="7"/>
  <c r="BD100" i="1" s="1"/>
  <c r="F36" i="4"/>
  <c r="BC97" i="1" s="1"/>
  <c r="F37" i="5"/>
  <c r="BD98" i="1" s="1"/>
  <c r="F36" i="5"/>
  <c r="BC98" i="1" s="1"/>
  <c r="F35" i="5"/>
  <c r="BB98" i="1" s="1"/>
  <c r="T182" i="3" l="1"/>
  <c r="T138" s="1"/>
  <c r="T291"/>
  <c r="R314"/>
  <c r="P340"/>
  <c r="T571"/>
  <c r="T570" s="1"/>
  <c r="T131" i="2"/>
  <c r="T124" s="1"/>
  <c r="T123" s="1"/>
  <c r="BK182" i="3"/>
  <c r="J182" s="1"/>
  <c r="J100" s="1"/>
  <c r="BK291"/>
  <c r="J291" s="1"/>
  <c r="J102" s="1"/>
  <c r="T314"/>
  <c r="T327"/>
  <c r="P376"/>
  <c r="BK461"/>
  <c r="J461" s="1"/>
  <c r="J111" s="1"/>
  <c r="R487"/>
  <c r="P512"/>
  <c r="T535"/>
  <c r="R564"/>
  <c r="P139"/>
  <c r="T220"/>
  <c r="R306"/>
  <c r="R340"/>
  <c r="T369"/>
  <c r="R436"/>
  <c r="P487"/>
  <c r="R571"/>
  <c r="R570" s="1"/>
  <c r="BK131" i="2"/>
  <c r="J131" s="1"/>
  <c r="J100" s="1"/>
  <c r="BK139" i="3"/>
  <c r="P182"/>
  <c r="P291"/>
  <c r="BK314"/>
  <c r="J314" s="1"/>
  <c r="J105" s="1"/>
  <c r="P327"/>
  <c r="R376"/>
  <c r="R461"/>
  <c r="BK512"/>
  <c r="J512" s="1"/>
  <c r="J113" s="1"/>
  <c r="R512"/>
  <c r="T512"/>
  <c r="BK535"/>
  <c r="J535" s="1"/>
  <c r="J114" s="1"/>
  <c r="BK564"/>
  <c r="J564" s="1"/>
  <c r="J115" s="1"/>
  <c r="R220"/>
  <c r="T306"/>
  <c r="BK327"/>
  <c r="J327" s="1"/>
  <c r="J106" s="1"/>
  <c r="BK376"/>
  <c r="J376" s="1"/>
  <c r="J109" s="1"/>
  <c r="T436"/>
  <c r="T487"/>
  <c r="R535"/>
  <c r="P564"/>
  <c r="T139"/>
  <c r="P220"/>
  <c r="BK306"/>
  <c r="J306" s="1"/>
  <c r="J103" s="1"/>
  <c r="P314"/>
  <c r="T340"/>
  <c r="P369"/>
  <c r="BK436"/>
  <c r="J436" s="1"/>
  <c r="J110" s="1"/>
  <c r="T461"/>
  <c r="BK571"/>
  <c r="J571" s="1"/>
  <c r="J117" s="1"/>
  <c r="P131" i="2"/>
  <c r="P124"/>
  <c r="P123" s="1"/>
  <c r="AU95" i="1" s="1"/>
  <c r="R139" i="3"/>
  <c r="BK220"/>
  <c r="J220" s="1"/>
  <c r="J101" s="1"/>
  <c r="P306"/>
  <c r="BK340"/>
  <c r="J340" s="1"/>
  <c r="J107" s="1"/>
  <c r="T376"/>
  <c r="P461"/>
  <c r="P535"/>
  <c r="T564"/>
  <c r="R131" i="2"/>
  <c r="R124"/>
  <c r="R123" s="1"/>
  <c r="R182" i="3"/>
  <c r="R291"/>
  <c r="R327"/>
  <c r="BK369"/>
  <c r="J369" s="1"/>
  <c r="J108" s="1"/>
  <c r="R369"/>
  <c r="P436"/>
  <c r="BK487"/>
  <c r="J487" s="1"/>
  <c r="J112" s="1"/>
  <c r="P571"/>
  <c r="P570" s="1"/>
  <c r="J89" i="2"/>
  <c r="BE129"/>
  <c r="BK136"/>
  <c r="J136"/>
  <c r="J101" s="1"/>
  <c r="J92" i="3"/>
  <c r="BE148"/>
  <c r="BE158"/>
  <c r="BE167"/>
  <c r="BE195"/>
  <c r="BE204"/>
  <c r="BE208"/>
  <c r="BE218"/>
  <c r="BE221"/>
  <c r="BE261"/>
  <c r="BE298"/>
  <c r="BE315"/>
  <c r="BE326"/>
  <c r="BE363"/>
  <c r="BE394"/>
  <c r="BE425"/>
  <c r="BE430"/>
  <c r="BE441"/>
  <c r="BE447"/>
  <c r="BE459"/>
  <c r="BE468"/>
  <c r="BE476"/>
  <c r="BE478"/>
  <c r="BE480"/>
  <c r="BE515"/>
  <c r="BE534"/>
  <c r="BE536"/>
  <c r="BE545"/>
  <c r="J89" i="5"/>
  <c r="J92"/>
  <c r="BK118"/>
  <c r="J118" s="1"/>
  <c r="J97" s="1"/>
  <c r="BE119" i="6"/>
  <c r="F33" s="1"/>
  <c r="AZ99" i="1" s="1"/>
  <c r="E85" i="8"/>
  <c r="J89"/>
  <c r="J92"/>
  <c r="BE119"/>
  <c r="BC101" i="1"/>
  <c r="BE126" i="2"/>
  <c r="E127" i="3"/>
  <c r="BE140"/>
  <c r="BE176"/>
  <c r="BE205"/>
  <c r="BE228"/>
  <c r="BE292"/>
  <c r="BE310"/>
  <c r="BE374"/>
  <c r="BE386"/>
  <c r="BE396"/>
  <c r="BE405"/>
  <c r="BE494"/>
  <c r="BE526"/>
  <c r="BE529"/>
  <c r="BE530"/>
  <c r="BK177"/>
  <c r="J177" s="1"/>
  <c r="J99" s="1"/>
  <c r="BE121" i="4"/>
  <c r="E85" i="5"/>
  <c r="BK118" i="6"/>
  <c r="J118" s="1"/>
  <c r="J97" s="1"/>
  <c r="E85" i="7"/>
  <c r="J89"/>
  <c r="BK118"/>
  <c r="J118" s="1"/>
  <c r="J97" s="1"/>
  <c r="E85" i="2"/>
  <c r="BE187" i="3"/>
  <c r="BE199"/>
  <c r="BE225"/>
  <c r="BE285"/>
  <c r="BE300"/>
  <c r="BE303"/>
  <c r="BE305"/>
  <c r="BE324"/>
  <c r="BE371"/>
  <c r="BE389"/>
  <c r="BE406"/>
  <c r="BE437"/>
  <c r="BE443"/>
  <c r="BE451"/>
  <c r="BE453"/>
  <c r="BE470"/>
  <c r="BE474"/>
  <c r="BE488"/>
  <c r="BE489"/>
  <c r="BE565"/>
  <c r="BE568"/>
  <c r="BE584"/>
  <c r="BE586"/>
  <c r="BE588"/>
  <c r="BE590"/>
  <c r="BE592"/>
  <c r="BE596"/>
  <c r="J92" i="7"/>
  <c r="J120" i="2"/>
  <c r="BE132"/>
  <c r="BE134"/>
  <c r="BE143"/>
  <c r="BK142"/>
  <c r="J142"/>
  <c r="J103" s="1"/>
  <c r="J131" i="3"/>
  <c r="BE178"/>
  <c r="BE209"/>
  <c r="BE238"/>
  <c r="BE242"/>
  <c r="BE251"/>
  <c r="BE272"/>
  <c r="BE295"/>
  <c r="BE302"/>
  <c r="BE329"/>
  <c r="BE351"/>
  <c r="BE368"/>
  <c r="BE373"/>
  <c r="BE377"/>
  <c r="BE415"/>
  <c r="BE424"/>
  <c r="BE435"/>
  <c r="BE460"/>
  <c r="BE491"/>
  <c r="BE504"/>
  <c r="BE513"/>
  <c r="BE576"/>
  <c r="J112" i="4"/>
  <c r="BB101" i="1"/>
  <c r="BE492" i="3"/>
  <c r="BE508"/>
  <c r="BE511"/>
  <c r="BE531"/>
  <c r="BE569"/>
  <c r="BE578"/>
  <c r="E85" i="4"/>
  <c r="BE119" i="5"/>
  <c r="F33" s="1"/>
  <c r="AZ98" i="1" s="1"/>
  <c r="E85" i="6"/>
  <c r="J89"/>
  <c r="J92"/>
  <c r="BE119" i="7"/>
  <c r="J33" s="1"/>
  <c r="AV100" i="1" s="1"/>
  <c r="AT100" s="1"/>
  <c r="BE482" i="3"/>
  <c r="BE484"/>
  <c r="BE509"/>
  <c r="BE514"/>
  <c r="BE516"/>
  <c r="J115" i="4"/>
  <c r="BK120"/>
  <c r="BK119" s="1"/>
  <c r="J119" s="1"/>
  <c r="J97" s="1"/>
  <c r="BD101" i="1"/>
  <c r="BK118" i="8"/>
  <c r="J118" s="1"/>
  <c r="J97" s="1"/>
  <c r="BE137" i="2"/>
  <c r="BK128"/>
  <c r="J128"/>
  <c r="J99" s="1"/>
  <c r="BK139"/>
  <c r="BE183" i="3"/>
  <c r="BE203"/>
  <c r="BE260"/>
  <c r="BE282"/>
  <c r="BE307"/>
  <c r="BE339"/>
  <c r="BE341"/>
  <c r="BE360"/>
  <c r="BE370"/>
  <c r="BE372"/>
  <c r="BE392"/>
  <c r="BE439"/>
  <c r="BE445"/>
  <c r="BE455"/>
  <c r="BE464"/>
  <c r="BE472"/>
  <c r="BE490"/>
  <c r="BE507"/>
  <c r="BE533"/>
  <c r="BE574"/>
  <c r="BE582"/>
  <c r="AW101" i="1"/>
  <c r="BE140" i="2"/>
  <c r="BK125"/>
  <c r="BE190" i="3"/>
  <c r="BE191"/>
  <c r="BE219"/>
  <c r="BE229"/>
  <c r="BE271"/>
  <c r="BE288"/>
  <c r="BE328"/>
  <c r="BE332"/>
  <c r="BE334"/>
  <c r="BE337"/>
  <c r="BE375"/>
  <c r="BE449"/>
  <c r="BE462"/>
  <c r="BE466"/>
  <c r="BE486"/>
  <c r="BE554"/>
  <c r="BE572"/>
  <c r="BE580"/>
  <c r="BA101" i="1"/>
  <c r="J34" i="2"/>
  <c r="AW95" i="1" s="1"/>
  <c r="F34" i="3"/>
  <c r="BA96" i="1" s="1"/>
  <c r="J34" i="6"/>
  <c r="AW99" i="1" s="1"/>
  <c r="F34" i="7"/>
  <c r="BA100" i="1" s="1"/>
  <c r="F37" i="3"/>
  <c r="BD96" i="1" s="1"/>
  <c r="F37" i="2"/>
  <c r="BD95" i="1" s="1"/>
  <c r="F35" i="3"/>
  <c r="BB96" i="1" s="1"/>
  <c r="J34" i="3"/>
  <c r="AW96" i="1" s="1"/>
  <c r="F34" i="5"/>
  <c r="BA98" i="1" s="1"/>
  <c r="F34" i="2"/>
  <c r="BA95" i="1" s="1"/>
  <c r="F36" i="2"/>
  <c r="BC95" i="1" s="1"/>
  <c r="F33" i="4"/>
  <c r="AZ97" i="1" s="1"/>
  <c r="F36" i="3"/>
  <c r="BC96" i="1" s="1"/>
  <c r="F35" i="2"/>
  <c r="BB95" i="1"/>
  <c r="F33" i="8"/>
  <c r="AZ101" i="1" s="1"/>
  <c r="J34" i="4"/>
  <c r="AW97" i="1" s="1"/>
  <c r="BK124" i="2" l="1"/>
  <c r="J124" s="1"/>
  <c r="J97" s="1"/>
  <c r="J139"/>
  <c r="J102" s="1"/>
  <c r="R138" i="3"/>
  <c r="P138"/>
  <c r="BK138"/>
  <c r="J138" s="1"/>
  <c r="J97" s="1"/>
  <c r="R313"/>
  <c r="P313"/>
  <c r="T313"/>
  <c r="T137" s="1"/>
  <c r="J120" i="4"/>
  <c r="J98" s="1"/>
  <c r="BK117" i="8"/>
  <c r="J117" s="1"/>
  <c r="J96" s="1"/>
  <c r="BK117" i="6"/>
  <c r="J117" s="1"/>
  <c r="J96" s="1"/>
  <c r="BK117" i="7"/>
  <c r="J117" s="1"/>
  <c r="J96" s="1"/>
  <c r="J125" i="2"/>
  <c r="J98" s="1"/>
  <c r="BK570" i="3"/>
  <c r="J570" s="1"/>
  <c r="J116" s="1"/>
  <c r="J139"/>
  <c r="J98" s="1"/>
  <c r="BK117" i="5"/>
  <c r="J117" s="1"/>
  <c r="J30" s="1"/>
  <c r="AG98" i="1" s="1"/>
  <c r="BK118" i="4"/>
  <c r="J118" s="1"/>
  <c r="J96" s="1"/>
  <c r="BK313" i="3"/>
  <c r="J313" s="1"/>
  <c r="J104" s="1"/>
  <c r="J33" i="8"/>
  <c r="AV101" i="1" s="1"/>
  <c r="AT101" s="1"/>
  <c r="BC94"/>
  <c r="W32" s="1"/>
  <c r="BA94"/>
  <c r="W30" s="1"/>
  <c r="J33" i="5"/>
  <c r="AV98" i="1" s="1"/>
  <c r="AT98" s="1"/>
  <c r="BB94"/>
  <c r="W31" s="1"/>
  <c r="J33" i="3"/>
  <c r="AV96" i="1" s="1"/>
  <c r="AT96" s="1"/>
  <c r="J33" i="6"/>
  <c r="AV99" i="1" s="1"/>
  <c r="AT99" s="1"/>
  <c r="J33" i="4"/>
  <c r="AV97" i="1" s="1"/>
  <c r="AT97" s="1"/>
  <c r="J33" i="2"/>
  <c r="AV95" i="1" s="1"/>
  <c r="AT95" s="1"/>
  <c r="F33" i="7"/>
  <c r="AZ100" i="1" s="1"/>
  <c r="F33" i="2"/>
  <c r="AZ95" i="1" s="1"/>
  <c r="F33" i="3"/>
  <c r="AZ96" i="1" s="1"/>
  <c r="BD94"/>
  <c r="W33" s="1"/>
  <c r="BK123" i="2" l="1"/>
  <c r="J123" s="1"/>
  <c r="J30" s="1"/>
  <c r="AG95" i="1" s="1"/>
  <c r="AN95" s="1"/>
  <c r="AN98"/>
  <c r="P137" i="3"/>
  <c r="AU96" i="1" s="1"/>
  <c r="AU94" s="1"/>
  <c r="R137" i="3"/>
  <c r="J39" i="5"/>
  <c r="BK137" i="3"/>
  <c r="J137" s="1"/>
  <c r="J96" s="1"/>
  <c r="J96" i="5"/>
  <c r="AW94" i="1"/>
  <c r="AK30" s="1"/>
  <c r="J30" i="4"/>
  <c r="AG97" i="1" s="1"/>
  <c r="AN97" s="1"/>
  <c r="AY94"/>
  <c r="J30" i="8"/>
  <c r="AG101" i="1" s="1"/>
  <c r="AN101" s="1"/>
  <c r="J30" i="6"/>
  <c r="AG99" i="1" s="1"/>
  <c r="AN99" s="1"/>
  <c r="AZ94"/>
  <c r="W29" s="1"/>
  <c r="AX94"/>
  <c r="J30" i="7"/>
  <c r="AG100" i="1" s="1"/>
  <c r="AN100" s="1"/>
  <c r="J39" i="2" l="1"/>
  <c r="J96"/>
  <c r="J39" i="8"/>
  <c r="J39" i="4"/>
  <c r="J39" i="7"/>
  <c r="J39" i="6"/>
  <c r="AV94" i="1"/>
  <c r="AK29" s="1"/>
  <c r="J30" i="3"/>
  <c r="AG96" i="1" s="1"/>
  <c r="AN96" s="1"/>
  <c r="J39" i="3" l="1"/>
  <c r="AT94" i="1"/>
  <c r="AG94"/>
  <c r="AN94" l="1"/>
  <c r="AK26"/>
  <c r="AK35" s="1"/>
</calcChain>
</file>

<file path=xl/sharedStrings.xml><?xml version="1.0" encoding="utf-8"?>
<sst xmlns="http://schemas.openxmlformats.org/spreadsheetml/2006/main" count="6001" uniqueCount="953">
  <si>
    <t>Export Komplet</t>
  </si>
  <si>
    <t/>
  </si>
  <si>
    <t>2.0</t>
  </si>
  <si>
    <t>False</t>
  </si>
  <si>
    <t>{c05c2a83-d127-40bc-ade1-ddbf1acc1093}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</si>
  <si>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</si>
  <si>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</si>
  <si>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</si>
  <si>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</si>
  <si>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</si>
  <si>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</si>
  <si>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</si>
  <si>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</si>
  <si>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N20-073_exp1</t>
  </si>
  <si>
    <t>Stavba:</t>
  </si>
  <si>
    <t>STAVEBNÍ ÚPRAVY WC, PAVILON NOVÁ KNIHOVNA, ČÁST „B</t>
  </si>
  <si>
    <t>KSO:</t>
  </si>
  <si>
    <t>801 39</t>
  </si>
  <si>
    <t>CC-CZ:</t>
  </si>
  <si>
    <t>12631</t>
  </si>
  <si>
    <t>Místo:</t>
  </si>
  <si>
    <t>Ostrava</t>
  </si>
  <si>
    <t>Datum:</t>
  </si>
  <si>
    <t>8. 4. 2020</t>
  </si>
  <si>
    <t>CZ-CPV:</t>
  </si>
  <si>
    <t>45000000-7</t>
  </si>
  <si>
    <t>CZ-CPA:</t>
  </si>
  <si>
    <t>41.00.48</t>
  </si>
  <si>
    <t>Zadavatel:</t>
  </si>
  <si>
    <t>IČ:</t>
  </si>
  <si>
    <t>VŠB-TU Ostrava</t>
  </si>
  <si>
    <t>DIČ:</t>
  </si>
  <si>
    <t>Zhotovitel:</t>
  </si>
  <si>
    <t>Na základě výběrového řízení</t>
  </si>
  <si>
    <t>Projektant:</t>
  </si>
  <si>
    <t>MARPO s.r.o.</t>
  </si>
  <si>
    <t>True</t>
  </si>
  <si>
    <t>Zpracovatel:</t>
  </si>
  <si>
    <t xml:space="preserve"> 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</si>
  <si>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</si>
  <si>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</si>
  <si>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</si>
  <si>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</si>
  <si>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</si>
  <si>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</si>
  <si>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</si>
  <si>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</si>
  <si>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</si>
  <si>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</si>
  <si>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</si>
  <si>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</si>
  <si>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</si>
  <si>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</si>
  <si>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</si>
  <si>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</si>
  <si>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</si>
  <si>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</si>
  <si>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</si>
  <si>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</si>
  <si>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</si>
  <si>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</si>
  <si>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</si>
  <si>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</si>
  <si>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</si>
  <si>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</si>
  <si>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</si>
  <si>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</si>
  <si>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</si>
  <si>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</si>
  <si>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</si>
  <si>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</si>
  <si>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</si>
  <si>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</si>
  <si>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</si>
  <si>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</si>
  <si>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</si>
  <si>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</si>
  <si>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</si>
  <si>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</si>
  <si>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</si>
  <si>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</si>
  <si>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</si>
  <si>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</si>
  <si>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</si>
  <si>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</si>
  <si>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</si>
  <si>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VON</t>
  </si>
  <si>
    <t xml:space="preserve">Vedlejší a ostatní náklady stavby </t>
  </si>
  <si>
    <t>STA</t>
  </si>
  <si>
    <t>1</t>
  </si>
  <si>
    <t>{61fe06e6-2c8e-4b16-b795-9b9332216b37}</t>
  </si>
  <si>
    <t>2</t>
  </si>
  <si>
    <t>D.1.1</t>
  </si>
  <si>
    <t>ARCHITEKTONICKO-STAVEBNÍ ŘEŠENÍ</t>
  </si>
  <si>
    <t>{b80bb148-7348-449b-8810-238136d21abc}</t>
  </si>
  <si>
    <t>D.1.3</t>
  </si>
  <si>
    <t>POŽÁRNĚ BEZPEČNOSTNÍ ŘEŠENÍ</t>
  </si>
  <si>
    <t>{3ee7fa67-334e-49bb-8adc-71f35c9976c2}</t>
  </si>
  <si>
    <t>D.1.4.1</t>
  </si>
  <si>
    <t>VYTÁPĚNÍ</t>
  </si>
  <si>
    <t>{4c6ef65f-bd14-46c0-b93e-8e3af3e5da7e}</t>
  </si>
  <si>
    <t>D.1.4.2</t>
  </si>
  <si>
    <t>ZDRAVOTNĚ TECHNICKÉ INSTALACE</t>
  </si>
  <si>
    <t>{a353b599-206b-481d-a218-4416754e7b32}</t>
  </si>
  <si>
    <t>D.1.4.3</t>
  </si>
  <si>
    <t>SILNOPROUDÁ ELEKTROTECHNIKA</t>
  </si>
  <si>
    <t>{ff73f3c9-2697-4b40-98fb-a78a8f1efd02}</t>
  </si>
  <si>
    <t>D.1.4.6</t>
  </si>
  <si>
    <t>VĚTRÁNÍ</t>
  </si>
  <si>
    <t>{d074375b-f5f7-4475-ae84-723a33b844e1}</t>
  </si>
  <si>
    <t>KRYCÍ LIST SOUPISU PRACÍ</t>
  </si>
  <si>
    <t>Objekt:</t>
  </si>
  <si>
    <t xml:space="preserve">VON - Vedlejší a ostatní náklady stavby </t>
  </si>
  <si>
    <t>REKAPITULACE ČLENĚNÍ SOUPISU PRACÍ</t>
  </si>
  <si>
    <t>Kód dílu - Popis</t>
  </si>
  <si>
    <t>Cena celkem [CZK]</t>
  </si>
  <si>
    <t>Náklady ze soupisu prací</t>
  </si>
  <si>
    <t>-1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</si>
  <si>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</si>
  <si>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</si>
  <si>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</si>
  <si>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</si>
  <si>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</si>
  <si>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</si>
  <si>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</si>
  <si>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</si>
  <si>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</si>
  <si>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</si>
  <si>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</si>
  <si>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</si>
  <si>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</si>
  <si>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</si>
  <si>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</si>
  <si>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</si>
  <si>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</si>
  <si>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</si>
  <si>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</si>
  <si>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</si>
  <si>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</si>
  <si>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</si>
  <si>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</si>
  <si>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</si>
  <si>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</si>
  <si>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</si>
  <si>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013254000</t>
  </si>
  <si>
    <t>Dokumentace skutečného provedení stavby</t>
  </si>
  <si>
    <t>kpl.</t>
  </si>
  <si>
    <t>CS ÚRS 2020 01</t>
  </si>
  <si>
    <t>1024</t>
  </si>
  <si>
    <t>-1971414315</t>
  </si>
  <si>
    <t>P</t>
  </si>
  <si>
    <t>Poznámka k položce:_x000D_
VEŠKERÉ FORMY A PŘEDÁNÍ SE ŘÍDÍ PODMÍNKAMI ZADÁVACÍ DOKUMENTACE STAVBY</t>
  </si>
  <si>
    <t>VRN2</t>
  </si>
  <si>
    <t>Příprava staveniště</t>
  </si>
  <si>
    <t>020001000</t>
  </si>
  <si>
    <t xml:space="preserve">Příprava staveniště </t>
  </si>
  <si>
    <t>476032107</t>
  </si>
  <si>
    <t xml:space="preserve">Poznámka k položce:_x000D_
-Zřízení trvalé, dočasné deponie a mezideponie_x000D_
-zřízení příjezdů a přístupů na staveniště_x000D_
-úpravy staveniště z hlediska bezpečnosti a ochrany zdraví třetích osob, vč. nutných úprav pro osoby s omezenou schopností pohybu a orientace_x000D_
-uspořádání a bezpečnost staveniště z hlediska ochrany veřejných zájmů_x000D_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stavby)_x000D_
</t>
  </si>
  <si>
    <t>VRN3</t>
  </si>
  <si>
    <t>Zařízení staveniště</t>
  </si>
  <si>
    <t>3</t>
  </si>
  <si>
    <t>030001000</t>
  </si>
  <si>
    <t xml:space="preserve">Zařízení staveniště </t>
  </si>
  <si>
    <t>2042308573</t>
  </si>
  <si>
    <t xml:space="preserve">Poznámka k položce:_x000D_
Náklady na zřízení / nájem ZS:_x000D_
-kancelářské/skladovací/sociální objekty_x000D_
-kompletní vnitrostaveništní rozvody všech potřebných energií a médií_x000D_
-poplatky spotřeby energií a médií _x000D_
(zajištění podružných měření spotřeby energií a médií)_x000D_
</t>
  </si>
  <si>
    <t>4</t>
  </si>
  <si>
    <t>039002000</t>
  </si>
  <si>
    <t>Zrušení zařízení staveniště</t>
  </si>
  <si>
    <t>-1125231543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</si>
  <si>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</si>
  <si>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</si>
  <si>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</si>
  <si>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045002000</t>
  </si>
  <si>
    <t xml:space="preserve">Kompletační a koordinační činnost </t>
  </si>
  <si>
    <t>-1284774974</t>
  </si>
  <si>
    <t>Poznámka k položce:_x000D_
-příprava předávací dokumentace dle ZD_x000D_
-ostatní kompletační činnost</t>
  </si>
  <si>
    <t>VRN7</t>
  </si>
  <si>
    <t>Provozní vlivy</t>
  </si>
  <si>
    <t>6</t>
  </si>
  <si>
    <t>071103000</t>
  </si>
  <si>
    <t>Provoz investora</t>
  </si>
  <si>
    <t>1233197392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</si>
  <si>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areálu)_x000D_
(+ případná ochrana a zakrytí určených prvků a konstrukcí - ZABEZPEČENÍ PŘED POŠKOZENÍM STAVEBNÍ ČINNOSTÍ)</t>
  </si>
  <si>
    <t>VRN9</t>
  </si>
  <si>
    <t>Ostatní náklady</t>
  </si>
  <si>
    <t>7</t>
  </si>
  <si>
    <t>090001000</t>
  </si>
  <si>
    <t>-1372487311</t>
  </si>
  <si>
    <t>Poznámka k položce:_x000D_
V jednotkové ceně zahrnuty náklady :_x000D_
-------------------------------------------------_x000D_
-pravidelné čištění přilehlých / souvisejících komunikačních prostor a venkovních zpevněných ploch - po celou dobu stavby _x000D_
-uvedení všech dotčených ploch, konstrukcí a povrchů do původního, bezvadného stavu_x000D_
----------------------------------------------------------------------------------------------------------------------_x000D_
-ostatní, jinde neuvedené, náklady potřebné k provedení a předání díla objednateli _ dle PD a TZ</t>
  </si>
  <si>
    <t>D.1.1 - ARCHITEKTONICKO-STAVEBNÍ ŘEŠENÍ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</si>
  <si>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</si>
  <si>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</si>
  <si>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</si>
  <si>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</si>
  <si>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</si>
  <si>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</si>
  <si>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</si>
  <si>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</si>
  <si>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</si>
  <si>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</si>
  <si>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</si>
  <si>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</si>
  <si>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</si>
  <si>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</si>
  <si>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</si>
  <si>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</si>
  <si>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</si>
  <si>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</si>
  <si>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</si>
  <si>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Ostatní - Ostatní</t>
  </si>
  <si>
    <t xml:space="preserve">    OST01 - Ostatní prvky a výrobky soupisů</t>
  </si>
  <si>
    <t>HSV</t>
  </si>
  <si>
    <t>Práce a dodávky HSV</t>
  </si>
  <si>
    <t>Svislé a kompletní konstrukce</t>
  </si>
  <si>
    <t>311272131</t>
  </si>
  <si>
    <t>Zdivo z pórobetonových tvárnic hladkých přes P2 do P4 přes 450 do 600 kg/m3 na tenkovrstvou maltu tl 250 mm</t>
  </si>
  <si>
    <t>m2</t>
  </si>
  <si>
    <t>1529866711</t>
  </si>
  <si>
    <t>VV</t>
  </si>
  <si>
    <t>"rozsah D.1.1b_v.č. 01-11, TZ"</t>
  </si>
  <si>
    <t>"1.PP" 3,32*(1,05)</t>
  </si>
  <si>
    <t>"1.NP" 3,32*(1,05)</t>
  </si>
  <si>
    <t>"2.NP" 3,32*(1,05)</t>
  </si>
  <si>
    <t>"3.NP" 3,32*(1,05)</t>
  </si>
  <si>
    <t>"4.NP" 3,32*(1,05)</t>
  </si>
  <si>
    <t>Součet</t>
  </si>
  <si>
    <t>317944321</t>
  </si>
  <si>
    <t>Válcované nosníky do č.12 dodatečně osazované do připravených otvorů</t>
  </si>
  <si>
    <t>t</t>
  </si>
  <si>
    <t>-433846201</t>
  </si>
  <si>
    <t>"BP"</t>
  </si>
  <si>
    <t>"1.PP-1.NP" (3,06+3,06)/1000</t>
  </si>
  <si>
    <t>"2.NP-3.NP" (3,06+3,06+3,67)/1000</t>
  </si>
  <si>
    <t>"4.NP-5.NP" (3,06+3,06+3,37)/1000</t>
  </si>
  <si>
    <t>Mezisoučet</t>
  </si>
  <si>
    <t>"NS_1.PP-5.NP" (2,3*6)/1000</t>
  </si>
  <si>
    <t>"ostatní související prvky" 0,0098</t>
  </si>
  <si>
    <t>340271035</t>
  </si>
  <si>
    <t>Zazdívka otvorů v příčkách nebo stěnách plochy do 4 m2 tvárnicemi pórobetonovými tl 125 mm</t>
  </si>
  <si>
    <t>1726315920</t>
  </si>
  <si>
    <t>"1.PP" 1,2</t>
  </si>
  <si>
    <t>"1.NP" 1,2</t>
  </si>
  <si>
    <t>"2.NP" 1,2</t>
  </si>
  <si>
    <t>"3.NP" 1,2</t>
  </si>
  <si>
    <t>"4.NP" 1,2</t>
  </si>
  <si>
    <t>"5.NP" 1,2</t>
  </si>
  <si>
    <t>342272235</t>
  </si>
  <si>
    <t>Příčka z pórobetonových hladkých tvárnic na tenkovrstvou maltu tl 125 mm</t>
  </si>
  <si>
    <t>2056392074</t>
  </si>
  <si>
    <t>"1.PP" 3,32*(1,65)</t>
  </si>
  <si>
    <t>"1.NP" 3,32*(1,65)</t>
  </si>
  <si>
    <t>"2.NP" 3,32*(1,65)</t>
  </si>
  <si>
    <t>"3.NP" 3,32*(1,65)</t>
  </si>
  <si>
    <t>"4.NP" 3,32*(1,65)</t>
  </si>
  <si>
    <t>"5.NP" 3,32*(3,35)</t>
  </si>
  <si>
    <t>342291131</t>
  </si>
  <si>
    <t>Ukotvení příček a zdiva ke stávajícím konstrukcím plochými kotvami</t>
  </si>
  <si>
    <t>m</t>
  </si>
  <si>
    <t>-891240726</t>
  </si>
  <si>
    <t>Vodorovné konstrukce</t>
  </si>
  <si>
    <t>411388532</t>
  </si>
  <si>
    <t>Zabetonování otvorů pl do 1 m2 v klenbách</t>
  </si>
  <si>
    <t>m3</t>
  </si>
  <si>
    <t>1556334623</t>
  </si>
  <si>
    <t>"odkaz A1" (0,0625)*0,35*6</t>
  </si>
  <si>
    <t>Úpravy povrchů, podlahy a osazování výplní</t>
  </si>
  <si>
    <t>612131100</t>
  </si>
  <si>
    <t>Vápenný postřik vnitřních stěn nanášený ručně</t>
  </si>
  <si>
    <t>1887175740</t>
  </si>
  <si>
    <t>"viz otlučení stěn+viz NS svislé kce" (285,292)+(2*7,2)+(2*17,43)+(1*38,512)-103,95</t>
  </si>
  <si>
    <t>8</t>
  </si>
  <si>
    <t>612131101</t>
  </si>
  <si>
    <t>Cementový postřik vnitřních stěn nanášený celoplošně ručně</t>
  </si>
  <si>
    <t>2105776336</t>
  </si>
  <si>
    <t>"rozsah D.1.1b_v.č. 01-11, TZ_odměřeno elektronicky" 103,95</t>
  </si>
  <si>
    <t>9</t>
  </si>
  <si>
    <t>612135101</t>
  </si>
  <si>
    <t>Hrubá výplň rýh ve stěnách maltou jakékoli šířky rýhy</t>
  </si>
  <si>
    <t>-1555697522</t>
  </si>
  <si>
    <t>10</t>
  </si>
  <si>
    <t>612142001</t>
  </si>
  <si>
    <t>Potažení vnitřních stěn sklovláknitým pletivem vtlačeným do tenkovrstvé hmoty</t>
  </si>
  <si>
    <t>-1499589387</t>
  </si>
  <si>
    <t>"viz svislé konstrukce" (38,512)+(2*17,43)+(2*7,2)</t>
  </si>
  <si>
    <t>11</t>
  </si>
  <si>
    <t>6121430R0</t>
  </si>
  <si>
    <t>Příplatek za dodávku a osazení veškerých omítkových lišt, rohovníků a profilů vnitřních omítek stěn - viz specifikace systému a TP výrobce, TZ</t>
  </si>
  <si>
    <t>CS VLASTNÍ</t>
  </si>
  <si>
    <t>517129236</t>
  </si>
  <si>
    <t>"kompletní provedení dle specifikace PD a TZ vč. přímo souvisejících prací a dodávek"</t>
  </si>
  <si>
    <t>"množství/rozsah vztažen na celkové štukové plochy" 269,114</t>
  </si>
  <si>
    <t>12</t>
  </si>
  <si>
    <t>612311141</t>
  </si>
  <si>
    <t>Vápenná omítka štuková dvouvrstvá vnitřních stěn nanášená ručně</t>
  </si>
  <si>
    <t>1296779815</t>
  </si>
  <si>
    <t>13</t>
  </si>
  <si>
    <t>612311191</t>
  </si>
  <si>
    <t>Příplatek k vápenné omítce vnitřních stěn za každých dalších 5 mm tloušťky ručně</t>
  </si>
  <si>
    <t>-901342717</t>
  </si>
  <si>
    <t>14</t>
  </si>
  <si>
    <t>612315421</t>
  </si>
  <si>
    <t>Oprava vnitřní vápenné štukové omítky stěn v rozsahu plochy do 10%</t>
  </si>
  <si>
    <t>1098714008</t>
  </si>
  <si>
    <t>612321111</t>
  </si>
  <si>
    <t>Vápenocementová omítka hrubá jednovrstvá zatřená vnitřních stěn nanášená ručně</t>
  </si>
  <si>
    <t>-404662324</t>
  </si>
  <si>
    <t>16</t>
  </si>
  <si>
    <t>612321191</t>
  </si>
  <si>
    <t>Příplatek k vápenocementové omítce vnitřních stěn za každých dalších 5 mm tloušťky ručně</t>
  </si>
  <si>
    <t>59004956</t>
  </si>
  <si>
    <t>17</t>
  </si>
  <si>
    <t>631311115</t>
  </si>
  <si>
    <t>Mazanina tl do 80 mm z betonu prostého bez zvýšených nároků na prostředí tř. C 20/25</t>
  </si>
  <si>
    <t>-1785362682</t>
  </si>
  <si>
    <t>"1.PP" 10,95*0,065</t>
  </si>
  <si>
    <t>"1.NP" 11,43*0,065</t>
  </si>
  <si>
    <t>"2.NP" 11,3*0,065</t>
  </si>
  <si>
    <t>"3.NP" 11,11*0,065</t>
  </si>
  <si>
    <t>"4.NP" 10,95*0,065</t>
  </si>
  <si>
    <t>"5.NP" 12,41*0,065</t>
  </si>
  <si>
    <t>18</t>
  </si>
  <si>
    <t>632450131</t>
  </si>
  <si>
    <t>Vyrovnávací cementový potěr tl do 20 mm ze suchých směsí provedený v ploše</t>
  </si>
  <si>
    <t>-797822563</t>
  </si>
  <si>
    <t>19</t>
  </si>
  <si>
    <t>632451101</t>
  </si>
  <si>
    <t>Cementový samonivelační potěr ze suchých směsí tloušťky do 5 mm</t>
  </si>
  <si>
    <t>-296718527</t>
  </si>
  <si>
    <t>Ostatní konstrukce a práce, bourání</t>
  </si>
  <si>
    <t>20</t>
  </si>
  <si>
    <t>949101111</t>
  </si>
  <si>
    <t>Lešení pomocné pro objekty pozemních staveb s lešeňovou podlahou v do 1,9 m zatížení do 150 kg/m2</t>
  </si>
  <si>
    <t>-1865821962</t>
  </si>
  <si>
    <t>"BP+NS" 68,96+68,15</t>
  </si>
  <si>
    <t>-1850250512</t>
  </si>
  <si>
    <t>"oprava dotčených ploch_předpoklad" 95,0</t>
  </si>
  <si>
    <t>22</t>
  </si>
  <si>
    <t>952901111</t>
  </si>
  <si>
    <t>Vyčištění budov bytové a občanské výstavby při výšce podlaží do 4 m</t>
  </si>
  <si>
    <t>845935040</t>
  </si>
  <si>
    <t>23</t>
  </si>
  <si>
    <t>952902121</t>
  </si>
  <si>
    <t>Čištění budov zametení drsných podlah</t>
  </si>
  <si>
    <t>-1820648270</t>
  </si>
  <si>
    <t>"1.PP" 10,95</t>
  </si>
  <si>
    <t>"1.NP" 11,43</t>
  </si>
  <si>
    <t>"2.NP" 11,3</t>
  </si>
  <si>
    <t>"3.NP" 11,11</t>
  </si>
  <si>
    <t>"4.NP" 10,95</t>
  </si>
  <si>
    <t>"5.NP" 12,41</t>
  </si>
  <si>
    <t>24</t>
  </si>
  <si>
    <t>962031136</t>
  </si>
  <si>
    <t>Bourání příček z tvárnic nebo příčkovek tl do 150 mm</t>
  </si>
  <si>
    <t>-2114849630</t>
  </si>
  <si>
    <t>3,32*((7,35*5)+(11,2*1))</t>
  </si>
  <si>
    <t>2,1*((3,6*5)+(1,4*1))</t>
  </si>
  <si>
    <t>25</t>
  </si>
  <si>
    <t>965042141</t>
  </si>
  <si>
    <t>Bourání podkladů pod dlažby nebo mazanin betonových tl do 100 mm pl přes 4 m2</t>
  </si>
  <si>
    <t>-323920420</t>
  </si>
  <si>
    <t>"1.PP" 11,35*0,1</t>
  </si>
  <si>
    <t>"1.NP" 11,35*0,1</t>
  </si>
  <si>
    <t>"2.NP" 11,35*0,1</t>
  </si>
  <si>
    <t>"3.NP" 11,35*0,1</t>
  </si>
  <si>
    <t>"4.NP" 11,35*0,1</t>
  </si>
  <si>
    <t>"5.NP" 12,21*0,1</t>
  </si>
  <si>
    <t>26</t>
  </si>
  <si>
    <t>965045113</t>
  </si>
  <si>
    <t>Bourání potěrů cementových nebo pískocementových tl do 50 mm pl přes 4 m2</t>
  </si>
  <si>
    <t>-1240044597</t>
  </si>
  <si>
    <t>"1.PP" 11,35</t>
  </si>
  <si>
    <t>"1.NP" 11,35</t>
  </si>
  <si>
    <t>"2.NP" 11,35</t>
  </si>
  <si>
    <t>"3.NP" 11,35</t>
  </si>
  <si>
    <t>"4.NP" 11,35</t>
  </si>
  <si>
    <t>"5.NP" 12,21</t>
  </si>
  <si>
    <t>27</t>
  </si>
  <si>
    <t>965049111</t>
  </si>
  <si>
    <t>Příplatek k bourání betonových mazanin za bourání mazanin se svařovanou sítí tl do 100 mm</t>
  </si>
  <si>
    <t>1635448304</t>
  </si>
  <si>
    <t>28</t>
  </si>
  <si>
    <t>965081213</t>
  </si>
  <si>
    <t>Bourání podlah z dlaždic keramických nebo xylolitových tl do 10 mm plochy přes 1 m2</t>
  </si>
  <si>
    <t>1097403386</t>
  </si>
  <si>
    <t>Poznámka k položce:_x000D_
V jednotkové ceně zahrnuty náklady na bourání souvisejících obvodových soklů v = do 150 mm.</t>
  </si>
  <si>
    <t>29</t>
  </si>
  <si>
    <t>968072455</t>
  </si>
  <si>
    <t xml:space="preserve">Vybourání dveřních zárubní včetně vyvěšení křídel </t>
  </si>
  <si>
    <t>-1243201587</t>
  </si>
  <si>
    <t>30</t>
  </si>
  <si>
    <t>978011161</t>
  </si>
  <si>
    <t>Otlučení (osekání) vnitřní vápenné nebo vápenocementové omítky stropů v rozsahu do 50 %</t>
  </si>
  <si>
    <t>1458368402</t>
  </si>
  <si>
    <t>(předpoklad otlučení volných stávajících vrstev_bude upřesněno při realizaci)</t>
  </si>
  <si>
    <t>31</t>
  </si>
  <si>
    <t>978013111</t>
  </si>
  <si>
    <t>Otlučení (osekání) vnitřní vápenné nebo vápenocementové omítky stěn v rozsahu do 5 %</t>
  </si>
  <si>
    <t>-1763572038</t>
  </si>
  <si>
    <t>"oprava dotčených ploch_předpoklad" 289,8</t>
  </si>
  <si>
    <t>32</t>
  </si>
  <si>
    <t>978013191</t>
  </si>
  <si>
    <t>Otlučení (osekání) vnitřní vápenné nebo vápenocementové omítky stěn v rozsahu do 100 %</t>
  </si>
  <si>
    <t>-220964093</t>
  </si>
  <si>
    <t>3,22*((14,6*5)+(15,6*1))</t>
  </si>
  <si>
    <t>33</t>
  </si>
  <si>
    <t>978059541</t>
  </si>
  <si>
    <t>Odsekání a odebrání obkladů stěn z vnitřních obkládaček plochy přes 1 m2</t>
  </si>
  <si>
    <t>720503934</t>
  </si>
  <si>
    <t>1,5*(8,6+5,2+8,6+4,2+5,2)*6</t>
  </si>
  <si>
    <t>997</t>
  </si>
  <si>
    <t>Přesun sutě</t>
  </si>
  <si>
    <t>34</t>
  </si>
  <si>
    <t>997013157</t>
  </si>
  <si>
    <t>Vnitrostaveništní doprava suti a vybouraných hmot pro budovy v do 24 m s omezením mechanizace</t>
  </si>
  <si>
    <t>-1785508158</t>
  </si>
  <si>
    <t xml:space="preserve">Poznámka k položce:_x000D_
-% MNOŽSTVÍ 50%_STANOVENO V PŘEDPOKLADU _ BUDE UPŘESNĚNO DLE ZVOLENÉHO A ODSOUHLASENÉHO POSTUPU PRACÍ S OHLEDEM NA POŽADAVKY A PROVOZU OBJEDNATELE . </t>
  </si>
  <si>
    <t>89,584*0,5 'Přepočtené koeficientem množství</t>
  </si>
  <si>
    <t>35</t>
  </si>
  <si>
    <t>997013217</t>
  </si>
  <si>
    <t>Vnitrostaveništní doprava suti a vybouraných hmot pro budovy v do 24 m ručně</t>
  </si>
  <si>
    <t>-1687578271</t>
  </si>
  <si>
    <t>36</t>
  </si>
  <si>
    <t>997013R31</t>
  </si>
  <si>
    <t xml:space="preserve">Poplatek za uložení na skládce (skládkovné) stavebního odpadu bez rozlišení </t>
  </si>
  <si>
    <t>-2026026964</t>
  </si>
  <si>
    <t>Poznámka k položce:_x000D_
Jednotková cena stanovena pro stavební odpad BEZ ROZLIŠENÍ _včetně nebezpečných odpadů._x000D_
----------------------------------------------------------------------------------------------------------------------</t>
  </si>
  <si>
    <t>37</t>
  </si>
  <si>
    <t>997013R21</t>
  </si>
  <si>
    <t xml:space="preserve">Poplatek za uložení na skládce (skládkovné) stavebního odpadu s obsahem azbestu včetně všech přímo souvisejících činností a prací, dokumentace_DLE ZÁKONA O ODPADECH </t>
  </si>
  <si>
    <t>-406215433</t>
  </si>
  <si>
    <t xml:space="preserve">Poznámka k položce:_x000D_
Nakládání s tímto odpadem se bude řídit dle platných vyhlášek a zákonů, především nařízení vlády č. 93/2012 Sb (nařízení vlády 361/2007 Sb), vyhláška č. 93/2013 Sb, zákon 185/2001 Sb, vyhláška 294/2005 Sb, zákon č. 309/2006, zákon 258/2000 Sb, vyhláška 394/2006 Sb.  ve znění pozdějších předpisů._x000D_
Odpady z azbestu mohou být ukládány pouze na skládky kategorie S-OO a S-NO při splnění náležitých podmínek_x000D_
</t>
  </si>
  <si>
    <t>38</t>
  </si>
  <si>
    <t>997321511</t>
  </si>
  <si>
    <t>Vodorovná doprava suti a vybouraných hmot po suchu do 1 km</t>
  </si>
  <si>
    <t>720293023</t>
  </si>
  <si>
    <t>39</t>
  </si>
  <si>
    <t>997321519</t>
  </si>
  <si>
    <t>Příplatek ZKD 1km vodorovné dopravy suti a vybouraných hmot po suchu</t>
  </si>
  <si>
    <t>-723024285</t>
  </si>
  <si>
    <t>89,584*10 'Přepočtené koeficientem množství</t>
  </si>
  <si>
    <t>40</t>
  </si>
  <si>
    <t>997321611</t>
  </si>
  <si>
    <t>Nakládání nebo překládání suti a vybouraných hmot</t>
  </si>
  <si>
    <t>547450275</t>
  </si>
  <si>
    <t>998</t>
  </si>
  <si>
    <t>Přesun hmot</t>
  </si>
  <si>
    <t>41</t>
  </si>
  <si>
    <t>998017003</t>
  </si>
  <si>
    <t>Přesun hmot s omezením mechanizace pro budovy v do 24 m</t>
  </si>
  <si>
    <t>-868172975</t>
  </si>
  <si>
    <t>36,008*0,5 'Přepočtené koeficientem množství</t>
  </si>
  <si>
    <t>42</t>
  </si>
  <si>
    <t>998018003</t>
  </si>
  <si>
    <t>Přesun hmot ruční pro budovy v do 24 m</t>
  </si>
  <si>
    <t>-1152038597</t>
  </si>
  <si>
    <t>PSV</t>
  </si>
  <si>
    <t>Práce a dodávky PSV</t>
  </si>
  <si>
    <t>711</t>
  </si>
  <si>
    <t>Izolace proti vodě, vlhkosti a plynům</t>
  </si>
  <si>
    <t>43</t>
  </si>
  <si>
    <t>711131811</t>
  </si>
  <si>
    <t>Odstranění izolace proti zemní vlhkosti vodorovné</t>
  </si>
  <si>
    <t>-550934250</t>
  </si>
  <si>
    <t>44</t>
  </si>
  <si>
    <t>711493112</t>
  </si>
  <si>
    <t>Izolace proti vodě vodorovná těsnicí stěrkou</t>
  </si>
  <si>
    <t>1713643120</t>
  </si>
  <si>
    <t xml:space="preserve">Poznámka k položce:_x000D_
Specifikace:_x000D_
--------------------------------------_x000D_
V jednotkové ceně zahrnuty náklady na systémové koutové pásky/profily._x000D_
Tl. hydroizolační stěrky 2x1 mm._x000D_
---------------------------------------_x000D_
</t>
  </si>
  <si>
    <t>45</t>
  </si>
  <si>
    <t>998711203</t>
  </si>
  <si>
    <t xml:space="preserve">Přesun hmot procentní pro izolace proti vodě, vlhkosti a plynům </t>
  </si>
  <si>
    <t>%</t>
  </si>
  <si>
    <t>628370728</t>
  </si>
  <si>
    <t>712</t>
  </si>
  <si>
    <t>Povlakové krytiny</t>
  </si>
  <si>
    <t>46</t>
  </si>
  <si>
    <t>712300845</t>
  </si>
  <si>
    <t>Demontáž ventilační hlavice na ploché střeše sklonu do 10°</t>
  </si>
  <si>
    <t>kus</t>
  </si>
  <si>
    <t>1801667240</t>
  </si>
  <si>
    <t>47</t>
  </si>
  <si>
    <t>712311101</t>
  </si>
  <si>
    <t>Provedení povlakové krytiny střech do 10° za studena lakem penetračním nebo asfaltovým</t>
  </si>
  <si>
    <t>1162473980</t>
  </si>
  <si>
    <t>"stavební úpravy_střecha" (2,195*3,43)</t>
  </si>
  <si>
    <t>48</t>
  </si>
  <si>
    <t>M</t>
  </si>
  <si>
    <t>11163150</t>
  </si>
  <si>
    <t>lak penetrační asfaltový</t>
  </si>
  <si>
    <t>755045882</t>
  </si>
  <si>
    <t>7,529*0,0003 'Přepočtené koeficientem množství</t>
  </si>
  <si>
    <t>49</t>
  </si>
  <si>
    <t>712341559</t>
  </si>
  <si>
    <t>Provedení povlakové krytiny střech do 10° pásy NAIP přitavením v plné ploše</t>
  </si>
  <si>
    <t>700385112</t>
  </si>
  <si>
    <t>50</t>
  </si>
  <si>
    <t>62855004</t>
  </si>
  <si>
    <t>pás asfaltový natavitelný modifikovaný SBS tl 5mm s vložkou a hrubozrnným břidličným posypem na horním povrchu</t>
  </si>
  <si>
    <t>381221661</t>
  </si>
  <si>
    <t>7,529*1,15 'Přepočtené koeficientem množství</t>
  </si>
  <si>
    <t>51</t>
  </si>
  <si>
    <t>998712203</t>
  </si>
  <si>
    <t xml:space="preserve">Přesun hmot procentní pro krytiny povlakové </t>
  </si>
  <si>
    <t>1150937192</t>
  </si>
  <si>
    <t>713</t>
  </si>
  <si>
    <t>Izolace tepelné</t>
  </si>
  <si>
    <t>52</t>
  </si>
  <si>
    <t>713120811</t>
  </si>
  <si>
    <t>Odstranění tepelné izolace podlah volně kladené z vláknitých materiálů suchých tl do 100 mm</t>
  </si>
  <si>
    <t>-856198344</t>
  </si>
  <si>
    <t xml:space="preserve">Poznámka k položce:_x000D_
JC zahrnuje demontáž vláknitých izolačních desek tl. cca 20-50 mm </t>
  </si>
  <si>
    <t>53</t>
  </si>
  <si>
    <t>713121111</t>
  </si>
  <si>
    <t>Montáž izolace tepelné podlah volně kladenými rohožemi, pásy, dílci, deskami 1 vrstva</t>
  </si>
  <si>
    <t>-593649191</t>
  </si>
  <si>
    <t>54</t>
  </si>
  <si>
    <t>28375R71</t>
  </si>
  <si>
    <t>deska pro kročejový útlum tl 20mm</t>
  </si>
  <si>
    <t>-1064974954</t>
  </si>
  <si>
    <t>Poznámka k položce:_x000D_
Minerální kročejová izolace – izolační desky z čedičové minerální vlny, určené do těžkých plovoucích podlah, stlačitelnost do 2 mm, napětí v tlaku při 10% deformaci 40kPa, třída reakce na oheň A1, objemová hmotnost 145 – 155 kg/m3.</t>
  </si>
  <si>
    <t>68,15*1,1 'Přepočtené koeficientem množství</t>
  </si>
  <si>
    <t>55</t>
  </si>
  <si>
    <t>713191R32</t>
  </si>
  <si>
    <t>Překrytí izolace tepelné separační a parotěsnou fólií tl 0,2 mm u podlah a stropů vč. vytažení na svislé konstrukce v = do cca 150 mm</t>
  </si>
  <si>
    <t>-1317190872</t>
  </si>
  <si>
    <t>"kompletní provedení dle specifikace PD a TZ vč. všech souvisejících prací a dodávek"</t>
  </si>
  <si>
    <t>v jednotkové ceně započítány náklady na obvodové dilatační pásky tl. min 10 mm v = min 150 mm</t>
  </si>
  <si>
    <t>"skladba podlahová _ NS" 68,15*1,15</t>
  </si>
  <si>
    <t>56</t>
  </si>
  <si>
    <t>998713203</t>
  </si>
  <si>
    <t xml:space="preserve">Přesun hmot procentní pro izolace tepelné </t>
  </si>
  <si>
    <t>-1552449513</t>
  </si>
  <si>
    <t>725</t>
  </si>
  <si>
    <t>Zdravotechnika - zařizovací předměty</t>
  </si>
  <si>
    <t>57</t>
  </si>
  <si>
    <t>725110811</t>
  </si>
  <si>
    <t xml:space="preserve">Demontáž klozetů </t>
  </si>
  <si>
    <t>soubor</t>
  </si>
  <si>
    <t>727595299</t>
  </si>
  <si>
    <t>58</t>
  </si>
  <si>
    <t>725210821</t>
  </si>
  <si>
    <t>Demontáž umyvadel bez výtokových armatur</t>
  </si>
  <si>
    <t>2041990353</t>
  </si>
  <si>
    <t>59</t>
  </si>
  <si>
    <t>725330840</t>
  </si>
  <si>
    <t xml:space="preserve">Demontáž výlevka </t>
  </si>
  <si>
    <t>-1792310554</t>
  </si>
  <si>
    <t>60</t>
  </si>
  <si>
    <t>725820801</t>
  </si>
  <si>
    <t xml:space="preserve">Demontáž baterie nástěnné </t>
  </si>
  <si>
    <t>-1551011798</t>
  </si>
  <si>
    <t>61</t>
  </si>
  <si>
    <t>725820802</t>
  </si>
  <si>
    <t xml:space="preserve">Demontáž baterie stojánkové </t>
  </si>
  <si>
    <t>1583983451</t>
  </si>
  <si>
    <t>62</t>
  </si>
  <si>
    <t>998725203</t>
  </si>
  <si>
    <t xml:space="preserve">Přesun hmot procentní pro zařizovací předměty </t>
  </si>
  <si>
    <t>-1342892919</t>
  </si>
  <si>
    <t>763</t>
  </si>
  <si>
    <t>Konstrukce suché výstavby</t>
  </si>
  <si>
    <t>63</t>
  </si>
  <si>
    <t>763111431</t>
  </si>
  <si>
    <t>SDK příčka tl 100 mm profil CW+UW 50 desky 2xH2 12,5 s izolací EI 60 Rw do 51 dB</t>
  </si>
  <si>
    <t>967355327</t>
  </si>
  <si>
    <t>"1.PP" 3,32*(3,6)</t>
  </si>
  <si>
    <t>"1.NP" 3,32*(1,625)</t>
  </si>
  <si>
    <t>"2.NP" 3,32*(1,625)</t>
  </si>
  <si>
    <t>"3.NP" 3,32*(1,675)</t>
  </si>
  <si>
    <t>"4.NP" 3,32*(3,6)</t>
  </si>
  <si>
    <t>"5.NP" 3,32*(1,725)</t>
  </si>
  <si>
    <t>64</t>
  </si>
  <si>
    <t>763111717</t>
  </si>
  <si>
    <t>SDK příčka základní penetrační nátěr (oboustranně)</t>
  </si>
  <si>
    <t>2120017500</t>
  </si>
  <si>
    <t>"rozsah D.1.1b_v.č. 01-11, TZ" (45,982+52,788)</t>
  </si>
  <si>
    <t>65</t>
  </si>
  <si>
    <t>763111741</t>
  </si>
  <si>
    <t>Montáž parotěsné zábrany do SDK příčky</t>
  </si>
  <si>
    <t>2047113518</t>
  </si>
  <si>
    <t>"rozsah D.1.1b_v.č. 01-11, TZ" (2*45,982)+(2*52,788)+(6,245)</t>
  </si>
  <si>
    <t>66</t>
  </si>
  <si>
    <t>28329274</t>
  </si>
  <si>
    <t xml:space="preserve">fólie PE vyztužená pro parotěsnou vrstvu </t>
  </si>
  <si>
    <t>-1789861688</t>
  </si>
  <si>
    <t>203,785*1,1 'Přepočtené koeficientem množství</t>
  </si>
  <si>
    <t>67</t>
  </si>
  <si>
    <t>763111771</t>
  </si>
  <si>
    <t>Příplatek k SDK příčce za rovinnost kvality Q3</t>
  </si>
  <si>
    <t>-83011794</t>
  </si>
  <si>
    <t>98,77*2 'Přepočtené koeficientem množství</t>
  </si>
  <si>
    <t>68</t>
  </si>
  <si>
    <t>763113349</t>
  </si>
  <si>
    <t>SDK příčka instalační tl 225 - 275 mm zdvojený profil CW+UW 100 desky 2xH2 12,5 s izolací EI 60 Rw do 54 dB</t>
  </si>
  <si>
    <t>-327787547</t>
  </si>
  <si>
    <t>"1.PP" 3,32*(2,65)</t>
  </si>
  <si>
    <t>"1.NP" 3,32*(2,65)</t>
  </si>
  <si>
    <t>"2.NP" 3,32*(2,65)</t>
  </si>
  <si>
    <t>"3.NP" 3,32*(2,65)</t>
  </si>
  <si>
    <t>"4.NP" 3,32*(2,65)</t>
  </si>
  <si>
    <t>"5.NP" 3,32*(2,65)</t>
  </si>
  <si>
    <t>69</t>
  </si>
  <si>
    <t>763121467</t>
  </si>
  <si>
    <t>SDK stěna předsazená profil CW+UW desky 2xH2 12,5 s izolací EI 45</t>
  </si>
  <si>
    <t>-1307503615</t>
  </si>
  <si>
    <t>70</t>
  </si>
  <si>
    <t>763131451</t>
  </si>
  <si>
    <t>SDK podhled deska 1xH2 12,5 bez izolace dvouvrstvá spodní kce profil CD+UD</t>
  </si>
  <si>
    <t>1442010955</t>
  </si>
  <si>
    <t>71</t>
  </si>
  <si>
    <t>763131714</t>
  </si>
  <si>
    <t>SDK podhled základní penetrační nátěr</t>
  </si>
  <si>
    <t>-1652943495</t>
  </si>
  <si>
    <t>72</t>
  </si>
  <si>
    <t>763131771</t>
  </si>
  <si>
    <t>Příplatek k SDK podhledu za rovinnost kvality Q3</t>
  </si>
  <si>
    <t>-450129682</t>
  </si>
  <si>
    <t>73</t>
  </si>
  <si>
    <t>763755R01</t>
  </si>
  <si>
    <t>Dodávka a osazení veškerých doplňkových prvků SDK SVISLÝCH konstrukcí (lišt, profilů, výztužných profilů, ukončovacích prvků, dilatačních a přechodových prvků , napojení na okolní konstrukce, atd)</t>
  </si>
  <si>
    <t>-1700523909</t>
  </si>
  <si>
    <t xml:space="preserve">Poznámka k položce:_x000D_
SYSTÉMOVÉ PROVEDENÍ (DLE KONKRÉTNÍHO DODAVATELE SYSTÉMU)_x000D_
(specifikace materiálů dle PD a TZ)_SPECIFIKACE A ROZSAH DLE TP KONKRÉTNĚ VYBRANÉHO DODAVATELE </t>
  </si>
  <si>
    <t>"kompletní provedení dle specifikace PD a TZ  vč. všech souvisejících prací a dodávek"</t>
  </si>
  <si>
    <t>"rozsah a množství vztaženo na celkovou plochu SDK konstrukcí" 203,785</t>
  </si>
  <si>
    <t>74</t>
  </si>
  <si>
    <t>763755R11</t>
  </si>
  <si>
    <t>Dodávka a osazení veškerých doplňkových prvků SDK VODOROVNÝCH konstrukcí (lišt, profilů, výztužných profilů, ukončovacích prvků, dilatačních a přechodových prvků , napojení na okolní konstrukce, atd)</t>
  </si>
  <si>
    <t>-1503643079</t>
  </si>
  <si>
    <t>"rozsah a množství vztaženo na celkovou plochu SDK konstrukcí" 68,15</t>
  </si>
  <si>
    <t>75</t>
  </si>
  <si>
    <t>998763202</t>
  </si>
  <si>
    <t>Přesun hmot procentní pro dřevostavby</t>
  </si>
  <si>
    <t>-423646321</t>
  </si>
  <si>
    <t>766</t>
  </si>
  <si>
    <t>Konstrukce truhlářské</t>
  </si>
  <si>
    <t>76</t>
  </si>
  <si>
    <t>766073U01</t>
  </si>
  <si>
    <t>D1 - D+M Dveře vnitřní plné, z odlehčené DTD, včetně prahu, 700x1970mm</t>
  </si>
  <si>
    <t>ks</t>
  </si>
  <si>
    <t>396855633</t>
  </si>
  <si>
    <t>Poznámka k položce:_x000D_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dveří.</t>
  </si>
  <si>
    <t>77</t>
  </si>
  <si>
    <t>766073U02</t>
  </si>
  <si>
    <t>-1000803171</t>
  </si>
  <si>
    <t>78</t>
  </si>
  <si>
    <t>766073U03</t>
  </si>
  <si>
    <t>D2 - D+M Dveře vnitřní plné, z odlehčené DTD, 700x1970mm</t>
  </si>
  <si>
    <t>779522499</t>
  </si>
  <si>
    <t>79</t>
  </si>
  <si>
    <t>766073U04</t>
  </si>
  <si>
    <t>69979375</t>
  </si>
  <si>
    <t>80</t>
  </si>
  <si>
    <t>766073U05</t>
  </si>
  <si>
    <t>D3 - D+M Dveře vnitřní plné, z odlehčené DTD, 800x1970mm, s PO</t>
  </si>
  <si>
    <t>-9197714</t>
  </si>
  <si>
    <t>81</t>
  </si>
  <si>
    <t>766073U06</t>
  </si>
  <si>
    <t>D4 - D+M Dveře vnitřní plné, z odlehčené DTD, 900x1970mm, podlahová přechodová lišta</t>
  </si>
  <si>
    <t>536409758</t>
  </si>
  <si>
    <t>82</t>
  </si>
  <si>
    <t>766073U07</t>
  </si>
  <si>
    <t>D5 - D+M Dveře vnitřní plné, z odlehčené DTD, včetně prahu, 700x1970mm</t>
  </si>
  <si>
    <t>-468284385</t>
  </si>
  <si>
    <t>83</t>
  </si>
  <si>
    <t>766073U08</t>
  </si>
  <si>
    <t>D6 - D+M Dveře vnitřní plné, z odlehčené DTD, 700x1970mm</t>
  </si>
  <si>
    <t>868762082</t>
  </si>
  <si>
    <t>84</t>
  </si>
  <si>
    <t>766073U09</t>
  </si>
  <si>
    <t>T1 - D+M Kabinová stěna, výška 2030mm, včetně 1ks dveří, oboustranně laminovaná DTD deska tl. 28mm s HPL lamináty</t>
  </si>
  <si>
    <t>1456288012</t>
  </si>
  <si>
    <t>Poznámka k položce:_x000D_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truhlářských výrobků.</t>
  </si>
  <si>
    <t>85</t>
  </si>
  <si>
    <t>766411R11</t>
  </si>
  <si>
    <t xml:space="preserve">Demontáž obložení stěn a prvků deskami obsahující nebezpečný azbest </t>
  </si>
  <si>
    <t>1383797941</t>
  </si>
  <si>
    <t>Poznámka k položce:_x000D_
Kompletní provedení dle specifikace PD, TZ a zákona o odpadech _ včetně všech přímo souvisejících prací/činností a dodávek_x000D_
--------------------------------------------------------------------------------------------------------------------------------------------------------</t>
  </si>
  <si>
    <t>"obložení stávajícího trubního vedení VZT" (0,4*4)*21,05</t>
  </si>
  <si>
    <t>86</t>
  </si>
  <si>
    <t>766825821</t>
  </si>
  <si>
    <t xml:space="preserve">Demontáž truhlářských vestavěných skříní </t>
  </si>
  <si>
    <t>-1208457632</t>
  </si>
  <si>
    <t>87</t>
  </si>
  <si>
    <t>998766203</t>
  </si>
  <si>
    <t xml:space="preserve">Přesun hmot procentní pro konstrukce truhlářské </t>
  </si>
  <si>
    <t>-548062069</t>
  </si>
  <si>
    <t>767</t>
  </si>
  <si>
    <t>Konstrukce zámečnické</t>
  </si>
  <si>
    <t>88</t>
  </si>
  <si>
    <t>767074U01</t>
  </si>
  <si>
    <t>Z1 - D+M Ocelová zárubeň SHt 100 do SDK příčky, 700x1970mm</t>
  </si>
  <si>
    <t>2091931849</t>
  </si>
  <si>
    <t>Poznámka k položce:_x000D_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zámečnických výrobků.</t>
  </si>
  <si>
    <t>89</t>
  </si>
  <si>
    <t>767074U02</t>
  </si>
  <si>
    <t>-1741988337</t>
  </si>
  <si>
    <t>90</t>
  </si>
  <si>
    <t>767074U03</t>
  </si>
  <si>
    <t>Z2 - D+M Ocelová zárubeň YHt 125 do zděné příčky, 700x1970mm</t>
  </si>
  <si>
    <t>336967118</t>
  </si>
  <si>
    <t>91</t>
  </si>
  <si>
    <t>767074U04</t>
  </si>
  <si>
    <t>-2068998893</t>
  </si>
  <si>
    <t>92</t>
  </si>
  <si>
    <t>767074U05</t>
  </si>
  <si>
    <t>Z3 - D+M Ocelová zárubeň YHt 125 do zděné příčky, 800x1970mm, s PO</t>
  </si>
  <si>
    <t>524546441</t>
  </si>
  <si>
    <t>93</t>
  </si>
  <si>
    <t>767074U06</t>
  </si>
  <si>
    <t>Z4 - D+M Ocelová zárubeň YHt 125 do zděné příčky, 900x1970mm</t>
  </si>
  <si>
    <t>-2042153593</t>
  </si>
  <si>
    <t>94</t>
  </si>
  <si>
    <t>767074U07</t>
  </si>
  <si>
    <t>Z5 - D+M Ocelová zárubeň YHt 125 do zděné příčky, 700x1970mm</t>
  </si>
  <si>
    <t>2139863761</t>
  </si>
  <si>
    <t>95</t>
  </si>
  <si>
    <t>767074U08</t>
  </si>
  <si>
    <t>Z6 - D+M Revizní dvířka 300x300mm, s PO, AL profil, výplň SDK deska</t>
  </si>
  <si>
    <t>1405031447</t>
  </si>
  <si>
    <t>96</t>
  </si>
  <si>
    <t>767074U09</t>
  </si>
  <si>
    <t>Z7 - D+M Sklopné madlo k WC, s nožkou, dl. 800mm, ocelová trubka</t>
  </si>
  <si>
    <t>1358444518</t>
  </si>
  <si>
    <t>97</t>
  </si>
  <si>
    <t>767074U10</t>
  </si>
  <si>
    <t>Z8 - D+M Pevné zalomené madlo dl. 700mm, výška 700mm, ocelová trubka prům. 32mm</t>
  </si>
  <si>
    <t>354217716</t>
  </si>
  <si>
    <t>98</t>
  </si>
  <si>
    <t>767074U11</t>
  </si>
  <si>
    <t>Z9 - D+M Pevné madlo dl. 500mm, ocelová trubka prům. 32mm</t>
  </si>
  <si>
    <t>-1187097290</t>
  </si>
  <si>
    <t>99</t>
  </si>
  <si>
    <t>767074U12</t>
  </si>
  <si>
    <t>Z10 - D+M Opěradlo k nástěnné montáži, 586x328x153mm, chromniklová ocel, opěradlo z polyetylenu</t>
  </si>
  <si>
    <t>-549916851</t>
  </si>
  <si>
    <t>100</t>
  </si>
  <si>
    <t>998767203</t>
  </si>
  <si>
    <t xml:space="preserve">Přesun hmot procentní pro zámečnické konstrukce </t>
  </si>
  <si>
    <t>1408196631</t>
  </si>
  <si>
    <t>771</t>
  </si>
  <si>
    <t>Podlahy z dlaždic</t>
  </si>
  <si>
    <t>101</t>
  </si>
  <si>
    <t>771111011</t>
  </si>
  <si>
    <t>Vysátí podkladu před pokládkou dlažby</t>
  </si>
  <si>
    <t>-1745389374</t>
  </si>
  <si>
    <t>102</t>
  </si>
  <si>
    <t>771121011</t>
  </si>
  <si>
    <t>Nátěr penetrační na podlahu</t>
  </si>
  <si>
    <t>1165382852</t>
  </si>
  <si>
    <t>103</t>
  </si>
  <si>
    <t>771151012</t>
  </si>
  <si>
    <t>Samonivelační stěrka podlah pevnosti 20 MPa tl 5 mm</t>
  </si>
  <si>
    <t>1301420802</t>
  </si>
  <si>
    <t>104</t>
  </si>
  <si>
    <t>771473113</t>
  </si>
  <si>
    <t>Montáž soklů z dlaždic keramických lepených rovných v do 120 mm</t>
  </si>
  <si>
    <t>328922108</t>
  </si>
  <si>
    <t>105</t>
  </si>
  <si>
    <t>59761R20</t>
  </si>
  <si>
    <t>sokl keramický rovný v do 120 mm</t>
  </si>
  <si>
    <t>-1688426615</t>
  </si>
  <si>
    <t>30*1,1 'Přepočtené koeficientem množství</t>
  </si>
  <si>
    <t>106</t>
  </si>
  <si>
    <t>771574266</t>
  </si>
  <si>
    <t xml:space="preserve">Montáž podlah keramických protiskluzných lepených flexibilním lepidlem </t>
  </si>
  <si>
    <t>-838951881</t>
  </si>
  <si>
    <t>Poznámka k položce:_x000D_
V jednotkové ceně také zahrnuty náklady na montáž souvisejících obvodových systémových soklů + veškerých lišt a profilů</t>
  </si>
  <si>
    <t>107</t>
  </si>
  <si>
    <t>59761R30</t>
  </si>
  <si>
    <t xml:space="preserve">dlaždice keramické protiskluzné_R10/B tl. 9 mm </t>
  </si>
  <si>
    <t>-1273827939</t>
  </si>
  <si>
    <t xml:space="preserve">Poznámka k položce:_x000D_
-systémová dodávka + související systémové soklíky (viz PD a TZ)_x000D_
--------------------------------------------------------------------------------_x000D_
V jednotkové ceně zahrnuty náklady na veškeré doplňky a příslušenství dle PD a TZ._x000D_
(přechodové, dilatační a ukončovací lišty, ostatní doplňky)_x000D_
--------------------------------------------------------------------------------_x000D_
PŘESNÁ SPECIFIKACE _ VIZ PD A TZ </t>
  </si>
  <si>
    <t>68,15*1,15 'Přepočtené koeficientem množství</t>
  </si>
  <si>
    <t>108</t>
  </si>
  <si>
    <t>771577111</t>
  </si>
  <si>
    <t>Příplatek k montáži podlah keramických lepených flexibilním lepidlem za plochu do 5 m2</t>
  </si>
  <si>
    <t>-2075434125</t>
  </si>
  <si>
    <t>109</t>
  </si>
  <si>
    <t>771577114</t>
  </si>
  <si>
    <t xml:space="preserve">Příplatek k montáži podlah keramických lepených flexibilním lepidlem za spárování tmelem </t>
  </si>
  <si>
    <t>-1137451466</t>
  </si>
  <si>
    <t>110</t>
  </si>
  <si>
    <t>771577R04</t>
  </si>
  <si>
    <t>Příplatek k vnitřním dlažbám za dodávku a montáž ukončovacích, rohových a koutových profilů</t>
  </si>
  <si>
    <t>1671793095</t>
  </si>
  <si>
    <t>Poznámka k položce:_x000D_
Množství/rozsah - VZTAŽEN NA CELKOVOU PLOCHU vnitřních dlažeb._x000D_
(specifikace materiálů dle PD a TZ)_SPECIFIKACE A ROZSAH DLE TP KONKRÉTNĚ VYBRANÉHO DODAVATELE _x000D_
------------------------------------------------------------------------------------------------------------------------------------</t>
  </si>
  <si>
    <t>111</t>
  </si>
  <si>
    <t>998771203</t>
  </si>
  <si>
    <t xml:space="preserve">Přesun hmot procentní pro podlahy z dlaždic </t>
  </si>
  <si>
    <t>-1987708609</t>
  </si>
  <si>
    <t>781</t>
  </si>
  <si>
    <t>Dokončovací práce - obklady</t>
  </si>
  <si>
    <t>112</t>
  </si>
  <si>
    <t>781121011</t>
  </si>
  <si>
    <t>Nátěr penetrační na stěnu</t>
  </si>
  <si>
    <t>-475045302</t>
  </si>
  <si>
    <t>113</t>
  </si>
  <si>
    <t>781131112</t>
  </si>
  <si>
    <t>Izolace pod obklad nátěrem nebo stěrkou ve dvou vrstvách</t>
  </si>
  <si>
    <t>-1119853978</t>
  </si>
  <si>
    <t>114</t>
  </si>
  <si>
    <t>781131264</t>
  </si>
  <si>
    <t>Izolace pod obklad těsnícími pásy mezi podlahou a stěnou / stěnami</t>
  </si>
  <si>
    <t>-1990330697</t>
  </si>
  <si>
    <t>115</t>
  </si>
  <si>
    <t>781474115</t>
  </si>
  <si>
    <t>Montáž obkladů vnitřních keramických hladkých lepených flexibilním lepidlem</t>
  </si>
  <si>
    <t>-2037885833</t>
  </si>
  <si>
    <t>Poznámka k položce:_x000D_
V jednotkové ceně zahrnuty náklady na montáž veškerých doplňků a příslušenství dle PD a TZ._x000D_
(listely, dekory - specifikované v PD) _x000D_
-------------------------------------------</t>
  </si>
  <si>
    <t>2,0*(5,35+5,35+6,45+7,9+3,165)</t>
  </si>
  <si>
    <t>2,0*(5,35+6,35+10,85+3,165)</t>
  </si>
  <si>
    <t>2,0*(5,4+9,5)</t>
  </si>
  <si>
    <t>116</t>
  </si>
  <si>
    <t>59761R00</t>
  </si>
  <si>
    <t>obklad keramický hladký</t>
  </si>
  <si>
    <t>2053483368</t>
  </si>
  <si>
    <t>Poznámka k položce:_x000D_
V jednotkové ceně zahrnuty náklady na veškeré doplňky a příslušenství dle PD a TZ._x000D_
(listely, dekory - specifikované v PD) _x000D_
-------------------------------------------_x000D_
-přesná specifikace _ viz PD a TZ</t>
  </si>
  <si>
    <t>296,95*1,1 'Přepočtené koeficientem množství</t>
  </si>
  <si>
    <t>117</t>
  </si>
  <si>
    <t>781477111</t>
  </si>
  <si>
    <t>Příplatek k montáži obkladů vnitřních keramických hladkých za plochu do 10 m2</t>
  </si>
  <si>
    <t>527519711</t>
  </si>
  <si>
    <t>118</t>
  </si>
  <si>
    <t>781477114</t>
  </si>
  <si>
    <t xml:space="preserve">Příplatek k montáži obkladů vnitřních keramických hladkých za spárování tmelem </t>
  </si>
  <si>
    <t>103224232</t>
  </si>
  <si>
    <t>119</t>
  </si>
  <si>
    <t>781477R00</t>
  </si>
  <si>
    <t>Příplatek k vnitřním obladům za dodávku a montáž ukončovacích, rohových a koutových profilů</t>
  </si>
  <si>
    <t>229288788</t>
  </si>
  <si>
    <t>Poznámka k položce:_x000D_
Množství/rozsah - VZTAŽEN NA CELKOVOU PLOCHU vnitřních obkladů._x000D_
(specifikace materiálů dle PD a TZ)_SPECIFIKACE A ROZSAH DLE TP KONKRÉTNĚ VYBRANÉHO DODAVATELE _x000D_
------------------------------------------------------------------------------------------------------------------------------------</t>
  </si>
  <si>
    <t>120</t>
  </si>
  <si>
    <t>781495115</t>
  </si>
  <si>
    <t>Spárování vnitřních obkladů silikonem</t>
  </si>
  <si>
    <t>1346051485</t>
  </si>
  <si>
    <t>121</t>
  </si>
  <si>
    <t>998781203</t>
  </si>
  <si>
    <t>Přesun hmot procentní pro obklady keramické</t>
  </si>
  <si>
    <t>-1967899342</t>
  </si>
  <si>
    <t>783</t>
  </si>
  <si>
    <t>Dokončovací práce - nátěry</t>
  </si>
  <si>
    <t>122</t>
  </si>
  <si>
    <t>783923161</t>
  </si>
  <si>
    <t>Penetrační akrylátový nátěr pórovitých betonových podlah</t>
  </si>
  <si>
    <t>-1051703726</t>
  </si>
  <si>
    <t>123</t>
  </si>
  <si>
    <t>1451396746</t>
  </si>
  <si>
    <t>124</t>
  </si>
  <si>
    <t>783923171</t>
  </si>
  <si>
    <t>Penetrační akrylátový nátěr hrubých betonových podlah</t>
  </si>
  <si>
    <t>1265606270</t>
  </si>
  <si>
    <t>(předpoklad vyrovnání hrubých podlah před pokládkou TI)</t>
  </si>
  <si>
    <t>"1.PP" 10,95*0,6</t>
  </si>
  <si>
    <t>"1.NP" 11,43*0,6</t>
  </si>
  <si>
    <t>"2.NP" 11,3*0,6</t>
  </si>
  <si>
    <t>"3.NP" 11,11*0,6</t>
  </si>
  <si>
    <t>"4.NP" 10,95*0,6</t>
  </si>
  <si>
    <t>"5.NP" 12,41*0,6</t>
  </si>
  <si>
    <t>784</t>
  </si>
  <si>
    <t>Dokončovací práce - malby a tapety</t>
  </si>
  <si>
    <t>125</t>
  </si>
  <si>
    <t>784121001</t>
  </si>
  <si>
    <t>Oškrabání malby v mísnostech výšky do 3,80 m</t>
  </si>
  <si>
    <t>-443099782</t>
  </si>
  <si>
    <t>126</t>
  </si>
  <si>
    <t>784181101</t>
  </si>
  <si>
    <t>Základní akrylátová jednonásobná penetrace podkladu v místnostech výšky do 3,80m</t>
  </si>
  <si>
    <t>-629766817</t>
  </si>
  <si>
    <t>127</t>
  </si>
  <si>
    <t>784221101</t>
  </si>
  <si>
    <t>Dvojnásobné bílé malby ze směsí za sucha dobře otěruvzdorných v místnostech do 3,80 m</t>
  </si>
  <si>
    <t>477482868</t>
  </si>
  <si>
    <t>Ostatní</t>
  </si>
  <si>
    <t>OST01</t>
  </si>
  <si>
    <t>Ostatní prvky a výrobky soupisů</t>
  </si>
  <si>
    <t>128</t>
  </si>
  <si>
    <t>795076U01</t>
  </si>
  <si>
    <t>A - D+M Zásobník na velkou roli toaletního papíru k montáži na omítku, chromniklová ocel tl. 1,5mm</t>
  </si>
  <si>
    <t>-316973593</t>
  </si>
  <si>
    <t>Poznámka k položce:_x000D_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vybavení interiéru.</t>
  </si>
  <si>
    <t>129</t>
  </si>
  <si>
    <t>795076U02</t>
  </si>
  <si>
    <t>A1 - D+M Zásobník toaletního papíru s vřetenovým systémem k montáži na omítku, chromniklová ocel tl. 1,5mm</t>
  </si>
  <si>
    <t>-2088761866</t>
  </si>
  <si>
    <t>130</t>
  </si>
  <si>
    <t>795076U03</t>
  </si>
  <si>
    <t>B - D+M Držák WC štětky k montáži na omítku, včetně štětky, chromniklová ocel tl. 1,5mm</t>
  </si>
  <si>
    <t>-1739705929</t>
  </si>
  <si>
    <t>131</t>
  </si>
  <si>
    <t>795076U04</t>
  </si>
  <si>
    <t>C - D+M Dávkovač mýdla k montáži na omítku, chromniklová ocel tl. 1,5mm</t>
  </si>
  <si>
    <t>-1441079310</t>
  </si>
  <si>
    <t>132</t>
  </si>
  <si>
    <t>795076U05</t>
  </si>
  <si>
    <t>D - D+M Zásobník na papírové ručníky k montáži na omítku, chromniklová ocel tl. 1,5mm</t>
  </si>
  <si>
    <t>-809275384</t>
  </si>
  <si>
    <t>133</t>
  </si>
  <si>
    <t>795076U06</t>
  </si>
  <si>
    <t>F - D+M Zásobník na hygienické sáčky k montáži na omítku, chromniklová ocel tl. 1,2mm</t>
  </si>
  <si>
    <t>2088830409</t>
  </si>
  <si>
    <t>134</t>
  </si>
  <si>
    <t>795076U07</t>
  </si>
  <si>
    <t>G1 - D+M Půlkruhový odpadkový koš k montáži na omítku, chromniklová ocel tl. 1,2mm</t>
  </si>
  <si>
    <t>-215452003</t>
  </si>
  <si>
    <t>135</t>
  </si>
  <si>
    <t>795076U08</t>
  </si>
  <si>
    <t>G2 - D+M Koš na hygienické potřeby k montáži na omítku, chromniklová ocel tl. 1,5mm</t>
  </si>
  <si>
    <t>-623261555</t>
  </si>
  <si>
    <t>136</t>
  </si>
  <si>
    <t>795076U09</t>
  </si>
  <si>
    <t>H - D+M Věšák na stěnu, nerez ocel, průměr tr. 17mm</t>
  </si>
  <si>
    <t>301279520</t>
  </si>
  <si>
    <t>137</t>
  </si>
  <si>
    <t>795076U10</t>
  </si>
  <si>
    <t>J - D+M Držák na mýdlo a sprchový gel k montáži na stěnu, chromniklová ocel tl. 2mm</t>
  </si>
  <si>
    <t>-84836250</t>
  </si>
  <si>
    <t>138</t>
  </si>
  <si>
    <t>795076U11</t>
  </si>
  <si>
    <t>K - D+M Zrcadlo s otočným mechanismem k montáži na stěnu, z nerez oceli</t>
  </si>
  <si>
    <t>2098552549</t>
  </si>
  <si>
    <t>139</t>
  </si>
  <si>
    <t>795076U12</t>
  </si>
  <si>
    <t>L - D+M Polička k montáži na stěnu, chromniklová ocel tl. 2mm, rozměry 300x30x80mm</t>
  </si>
  <si>
    <t>-1315989597</t>
  </si>
  <si>
    <t>D.1.3 - POŽÁRNĚ BEZPEČNOSTNÍ ŘEŠENÍ</t>
  </si>
  <si>
    <t xml:space="preserve">    OST-01 - Požárně bezpečnostní řešení </t>
  </si>
  <si>
    <t>OST-01</t>
  </si>
  <si>
    <t xml:space="preserve">Požárně bezpečnostní řešení </t>
  </si>
  <si>
    <t>795666P02</t>
  </si>
  <si>
    <t xml:space="preserve">Dodávka a sazení/umístění přenosných hasicích přístrojů - s hasicí schodpností 21A/133B </t>
  </si>
  <si>
    <t>-139276590</t>
  </si>
  <si>
    <t>"kompletní provedení dle specifikace PD a TZ vč. všech souvisejících prací dodávek, příslušenství a komponentů"</t>
  </si>
  <si>
    <t>"specifikace viz PBŘ" 1,0</t>
  </si>
  <si>
    <t>D.1.4.1 - VYTÁPĚNÍ</t>
  </si>
  <si>
    <t>N00 - Technika prostředí staveb</t>
  </si>
  <si>
    <t>N00</t>
  </si>
  <si>
    <t>Technika prostředí staveb</t>
  </si>
  <si>
    <t>N00_R01</t>
  </si>
  <si>
    <t>Vytápění _ viz samostatný soupis prací</t>
  </si>
  <si>
    <t>512</t>
  </si>
  <si>
    <t>-1534516790</t>
  </si>
  <si>
    <t>D.1.4.2 - ZDRAVOTNĚ TECHNICKÉ INSTALACE</t>
  </si>
  <si>
    <t>Zdravotně technické instalace_ viz samostatný soupis prací</t>
  </si>
  <si>
    <t>-2067821315</t>
  </si>
  <si>
    <t>D.1.4.3 - SILNOPROUDÁ ELEKTROTECHNIKA</t>
  </si>
  <si>
    <t>SILNOPROUDÁ ELEKTROTECHNIKA_ viz samostatný soupis prací</t>
  </si>
  <si>
    <t>-242819630</t>
  </si>
  <si>
    <t>D.1.4.6 - VĚTRÁNÍ</t>
  </si>
  <si>
    <t>Větrání_ viz samostatný soupis prací</t>
  </si>
  <si>
    <t>-2046036663</t>
  </si>
  <si>
    <t>795076U13</t>
  </si>
  <si>
    <t>139a</t>
  </si>
  <si>
    <t>M - D+M zrcadlo pro vlepení do obkladu rozměry 800x1600mm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</si>
</sst>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3"/>
  <sheetViews>
    <sheetView showGridLines="0" tabSelected="1" workbookViewId="0">
      <selection activeCell="BE35" sqref="BE3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39" t="s">
        <v>5</v>
      </c>
      <c r="AS2" s="226"/>
      <c r="AT2" s="226"/>
      <c r="AU2" s="226"/>
      <c r="AV2" s="226"/>
      <c r="AW2" s="226"/>
      <c r="AX2" s="226"/>
      <c r="AY2" s="226"/>
      <c r="AZ2" s="226"/>
      <c r="BA2" s="226"/>
      <c r="BB2" s="226"/>
      <c r="BC2" s="226"/>
      <c r="BD2" s="226"/>
      <c r="BE2" s="22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25" t="s">
        <v>13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27" t="s">
        <v>15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17</v>
      </c>
      <c r="AK7" s="27" t="s">
        <v>18</v>
      </c>
      <c r="AN7" s="25" t="s">
        <v>19</v>
      </c>
      <c r="AR7" s="21"/>
      <c r="BS7" s="18" t="s">
        <v>6</v>
      </c>
    </row>
    <row r="8" spans="1:74" s="1" customFormat="1" ht="12" customHeight="1">
      <c r="B8" s="21"/>
      <c r="D8" s="27" t="s">
        <v>20</v>
      </c>
      <c r="K8" s="25" t="s">
        <v>21</v>
      </c>
      <c r="AK8" s="27" t="s">
        <v>22</v>
      </c>
      <c r="AN8" s="25" t="s">
        <v>23</v>
      </c>
      <c r="AR8" s="21"/>
      <c r="BS8" s="18" t="s">
        <v>6</v>
      </c>
    </row>
    <row r="9" spans="1:74" s="1" customFormat="1" ht="29.25" customHeight="1">
      <c r="B9" s="21"/>
      <c r="D9" s="24" t="s">
        <v>24</v>
      </c>
      <c r="K9" s="28" t="s">
        <v>25</v>
      </c>
      <c r="AK9" s="24" t="s">
        <v>26</v>
      </c>
      <c r="AN9" s="28" t="s">
        <v>27</v>
      </c>
      <c r="AR9" s="21"/>
      <c r="BS9" s="18" t="s">
        <v>6</v>
      </c>
    </row>
    <row r="10" spans="1:74" s="1" customFormat="1" ht="12" customHeight="1">
      <c r="B10" s="21"/>
      <c r="D10" s="27" t="s">
        <v>28</v>
      </c>
      <c r="AK10" s="27" t="s">
        <v>29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30</v>
      </c>
      <c r="AK11" s="27" t="s">
        <v>31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32</v>
      </c>
      <c r="AK13" s="27" t="s">
        <v>29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33</v>
      </c>
      <c r="AK14" s="27" t="s">
        <v>31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34</v>
      </c>
      <c r="AK16" s="27" t="s">
        <v>29</v>
      </c>
      <c r="AN16" s="25" t="s">
        <v>1</v>
      </c>
      <c r="AR16" s="21"/>
      <c r="BS16" s="18" t="s">
        <v>3</v>
      </c>
    </row>
    <row r="17" spans="1:71" s="1" customFormat="1" ht="18.399999999999999" customHeight="1">
      <c r="B17" s="21"/>
      <c r="E17" s="25" t="s">
        <v>35</v>
      </c>
      <c r="AK17" s="27" t="s">
        <v>31</v>
      </c>
      <c r="AN17" s="25" t="s">
        <v>1</v>
      </c>
      <c r="AR17" s="21"/>
      <c r="BS17" s="18" t="s">
        <v>36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37</v>
      </c>
      <c r="AK19" s="27" t="s">
        <v>29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38</v>
      </c>
      <c r="AK20" s="27" t="s">
        <v>31</v>
      </c>
      <c r="AN20" s="25" t="s">
        <v>1</v>
      </c>
      <c r="AR20" s="21"/>
      <c r="BS20" s="18" t="s">
        <v>36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39</v>
      </c>
      <c r="AR22" s="21"/>
    </row>
    <row r="23" spans="1:71" s="1" customFormat="1" ht="71.25" customHeight="1">
      <c r="B23" s="21"/>
      <c r="E23" s="228" t="s">
        <v>40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1"/>
    </row>
    <row r="26" spans="1:71" s="2" customFormat="1" ht="25.9" customHeight="1">
      <c r="A26" s="31"/>
      <c r="B26" s="32"/>
      <c r="C26" s="31"/>
      <c r="D26" s="33" t="s">
        <v>41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9">
        <f>ROUND(AG94,2)</f>
        <v>0</v>
      </c>
      <c r="AL26" s="230"/>
      <c r="AM26" s="230"/>
      <c r="AN26" s="230"/>
      <c r="AO26" s="230"/>
      <c r="AP26" s="31"/>
      <c r="AQ26" s="31"/>
      <c r="AR26" s="32"/>
      <c r="BE26" s="31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31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31" t="s">
        <v>42</v>
      </c>
      <c r="M28" s="231"/>
      <c r="N28" s="231"/>
      <c r="O28" s="231"/>
      <c r="P28" s="231"/>
      <c r="Q28" s="31"/>
      <c r="R28" s="31"/>
      <c r="S28" s="31"/>
      <c r="T28" s="31"/>
      <c r="U28" s="31"/>
      <c r="V28" s="31"/>
      <c r="W28" s="231" t="s">
        <v>43</v>
      </c>
      <c r="X28" s="231"/>
      <c r="Y28" s="231"/>
      <c r="Z28" s="231"/>
      <c r="AA28" s="231"/>
      <c r="AB28" s="231"/>
      <c r="AC28" s="231"/>
      <c r="AD28" s="231"/>
      <c r="AE28" s="231"/>
      <c r="AF28" s="31"/>
      <c r="AG28" s="31"/>
      <c r="AH28" s="31"/>
      <c r="AI28" s="31"/>
      <c r="AJ28" s="31"/>
      <c r="AK28" s="231" t="s">
        <v>44</v>
      </c>
      <c r="AL28" s="231"/>
      <c r="AM28" s="231"/>
      <c r="AN28" s="231"/>
      <c r="AO28" s="231"/>
      <c r="AP28" s="31"/>
      <c r="AQ28" s="31"/>
      <c r="AR28" s="32"/>
      <c r="BE28" s="31"/>
    </row>
    <row r="29" spans="1:71" s="3" customFormat="1" ht="14.45" customHeight="1">
      <c r="B29" s="36"/>
      <c r="D29" s="27" t="s">
        <v>45</v>
      </c>
      <c r="F29" s="27" t="s">
        <v>46</v>
      </c>
      <c r="L29" s="232">
        <v>0.21</v>
      </c>
      <c r="M29" s="233"/>
      <c r="N29" s="233"/>
      <c r="O29" s="233"/>
      <c r="P29" s="233"/>
      <c r="W29" s="234">
        <f>ROUND(AZ94, 2)</f>
        <v>0</v>
      </c>
      <c r="X29" s="233"/>
      <c r="Y29" s="233"/>
      <c r="Z29" s="233"/>
      <c r="AA29" s="233"/>
      <c r="AB29" s="233"/>
      <c r="AC29" s="233"/>
      <c r="AD29" s="233"/>
      <c r="AE29" s="233"/>
      <c r="AK29" s="234">
        <f>ROUND(AV94, 2)</f>
        <v>0</v>
      </c>
      <c r="AL29" s="233"/>
      <c r="AM29" s="233"/>
      <c r="AN29" s="233"/>
      <c r="AO29" s="233"/>
      <c r="AR29" s="36"/>
    </row>
    <row r="30" spans="1:71" s="3" customFormat="1" ht="14.45" customHeight="1">
      <c r="B30" s="36"/>
      <c r="F30" s="27" t="s">
        <v>47</v>
      </c>
      <c r="L30" s="232">
        <v>0.15</v>
      </c>
      <c r="M30" s="233"/>
      <c r="N30" s="233"/>
      <c r="O30" s="233"/>
      <c r="P30" s="233"/>
      <c r="W30" s="234">
        <f>ROUND(BA94, 2)</f>
        <v>0</v>
      </c>
      <c r="X30" s="233"/>
      <c r="Y30" s="233"/>
      <c r="Z30" s="233"/>
      <c r="AA30" s="233"/>
      <c r="AB30" s="233"/>
      <c r="AC30" s="233"/>
      <c r="AD30" s="233"/>
      <c r="AE30" s="233"/>
      <c r="AK30" s="234">
        <f>ROUND(AW94, 2)</f>
        <v>0</v>
      </c>
      <c r="AL30" s="233"/>
      <c r="AM30" s="233"/>
      <c r="AN30" s="233"/>
      <c r="AO30" s="233"/>
      <c r="AR30" s="36"/>
    </row>
    <row r="31" spans="1:71" s="3" customFormat="1" ht="14.45" hidden="1" customHeight="1">
      <c r="B31" s="36"/>
      <c r="F31" s="27" t="s">
        <v>48</v>
      </c>
      <c r="L31" s="232">
        <v>0.21</v>
      </c>
      <c r="M31" s="233"/>
      <c r="N31" s="233"/>
      <c r="O31" s="233"/>
      <c r="P31" s="233"/>
      <c r="W31" s="234">
        <f>ROUND(BB94, 2)</f>
        <v>0</v>
      </c>
      <c r="X31" s="233"/>
      <c r="Y31" s="233"/>
      <c r="Z31" s="233"/>
      <c r="AA31" s="233"/>
      <c r="AB31" s="233"/>
      <c r="AC31" s="233"/>
      <c r="AD31" s="233"/>
      <c r="AE31" s="233"/>
      <c r="AK31" s="234">
        <v>0</v>
      </c>
      <c r="AL31" s="233"/>
      <c r="AM31" s="233"/>
      <c r="AN31" s="233"/>
      <c r="AO31" s="233"/>
      <c r="AR31" s="36"/>
    </row>
    <row r="32" spans="1:71" s="3" customFormat="1" ht="14.45" hidden="1" customHeight="1">
      <c r="B32" s="36"/>
      <c r="F32" s="27" t="s">
        <v>49</v>
      </c>
      <c r="L32" s="232">
        <v>0.15</v>
      </c>
      <c r="M32" s="233"/>
      <c r="N32" s="233"/>
      <c r="O32" s="233"/>
      <c r="P32" s="233"/>
      <c r="W32" s="234">
        <f>ROUND(BC94, 2)</f>
        <v>0</v>
      </c>
      <c r="X32" s="233"/>
      <c r="Y32" s="233"/>
      <c r="Z32" s="233"/>
      <c r="AA32" s="233"/>
      <c r="AB32" s="233"/>
      <c r="AC32" s="233"/>
      <c r="AD32" s="233"/>
      <c r="AE32" s="233"/>
      <c r="AK32" s="234">
        <v>0</v>
      </c>
      <c r="AL32" s="233"/>
      <c r="AM32" s="233"/>
      <c r="AN32" s="233"/>
      <c r="AO32" s="233"/>
      <c r="AR32" s="36"/>
    </row>
    <row r="33" spans="1:57" s="3" customFormat="1" ht="14.45" hidden="1" customHeight="1">
      <c r="B33" s="36"/>
      <c r="F33" s="27" t="s">
        <v>50</v>
      </c>
      <c r="L33" s="232">
        <v>0</v>
      </c>
      <c r="M33" s="233"/>
      <c r="N33" s="233"/>
      <c r="O33" s="233"/>
      <c r="P33" s="233"/>
      <c r="W33" s="234">
        <f>ROUND(BD94, 2)</f>
        <v>0</v>
      </c>
      <c r="X33" s="233"/>
      <c r="Y33" s="233"/>
      <c r="Z33" s="233"/>
      <c r="AA33" s="233"/>
      <c r="AB33" s="233"/>
      <c r="AC33" s="233"/>
      <c r="AD33" s="233"/>
      <c r="AE33" s="233"/>
      <c r="AK33" s="234">
        <v>0</v>
      </c>
      <c r="AL33" s="233"/>
      <c r="AM33" s="233"/>
      <c r="AN33" s="233"/>
      <c r="AO33" s="233"/>
      <c r="AR33" s="36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31"/>
    </row>
    <row r="35" spans="1:57" s="2" customFormat="1" ht="25.9" customHeight="1">
      <c r="A35" s="31"/>
      <c r="B35" s="32"/>
      <c r="C35" s="37"/>
      <c r="D35" s="38" t="s">
        <v>51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52</v>
      </c>
      <c r="U35" s="39"/>
      <c r="V35" s="39"/>
      <c r="W35" s="39"/>
      <c r="X35" s="238" t="s">
        <v>53</v>
      </c>
      <c r="Y35" s="236"/>
      <c r="Z35" s="236"/>
      <c r="AA35" s="236"/>
      <c r="AB35" s="236"/>
      <c r="AC35" s="39"/>
      <c r="AD35" s="39"/>
      <c r="AE35" s="39"/>
      <c r="AF35" s="39"/>
      <c r="AG35" s="39"/>
      <c r="AH35" s="39"/>
      <c r="AI35" s="39"/>
      <c r="AJ35" s="39"/>
      <c r="AK35" s="235">
        <f>SUM(AK26:AK33)</f>
        <v>0</v>
      </c>
      <c r="AL35" s="236"/>
      <c r="AM35" s="236"/>
      <c r="AN35" s="236"/>
      <c r="AO35" s="237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1"/>
      <c r="D49" s="42" t="s">
        <v>54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55</v>
      </c>
      <c r="AI49" s="43"/>
      <c r="AJ49" s="43"/>
      <c r="AK49" s="43"/>
      <c r="AL49" s="43"/>
      <c r="AM49" s="43"/>
      <c r="AN49" s="43"/>
      <c r="AO49" s="43"/>
      <c r="AR49" s="41"/>
    </row>
    <row r="50" spans="1:57" ht="11.25">
      <c r="B50" s="21"/>
      <c r="AR50" s="21"/>
    </row>
    <row r="51" spans="1:57" ht="11.25">
      <c r="B51" s="21"/>
      <c r="AR51" s="21"/>
    </row>
    <row r="52" spans="1:57" ht="11.25">
      <c r="B52" s="21"/>
      <c r="AR52" s="21"/>
    </row>
    <row r="53" spans="1:57" ht="11.25">
      <c r="B53" s="21"/>
      <c r="AR53" s="21"/>
    </row>
    <row r="54" spans="1:57" ht="11.25">
      <c r="B54" s="21"/>
      <c r="AR54" s="21"/>
    </row>
    <row r="55" spans="1:57" ht="11.25">
      <c r="B55" s="21"/>
      <c r="AR55" s="21"/>
    </row>
    <row r="56" spans="1:57" ht="11.25">
      <c r="B56" s="21"/>
      <c r="AR56" s="21"/>
    </row>
    <row r="57" spans="1:57" ht="11.25">
      <c r="B57" s="21"/>
      <c r="AR57" s="21"/>
    </row>
    <row r="58" spans="1:57" ht="11.25">
      <c r="B58" s="21"/>
      <c r="AR58" s="21"/>
    </row>
    <row r="59" spans="1:57" ht="11.25">
      <c r="B59" s="21"/>
      <c r="AR59" s="21"/>
    </row>
    <row r="60" spans="1:57" s="2" customFormat="1" ht="12.75">
      <c r="A60" s="31"/>
      <c r="B60" s="32"/>
      <c r="C60" s="31"/>
      <c r="D60" s="44" t="s">
        <v>56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57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56</v>
      </c>
      <c r="AI60" s="34"/>
      <c r="AJ60" s="34"/>
      <c r="AK60" s="34"/>
      <c r="AL60" s="34"/>
      <c r="AM60" s="44" t="s">
        <v>57</v>
      </c>
      <c r="AN60" s="34"/>
      <c r="AO60" s="34"/>
      <c r="AP60" s="31"/>
      <c r="AQ60" s="31"/>
      <c r="AR60" s="32"/>
      <c r="BE60" s="31"/>
    </row>
    <row r="61" spans="1:57" ht="11.25">
      <c r="B61" s="21"/>
      <c r="AR61" s="21"/>
    </row>
    <row r="62" spans="1:57" ht="11.25">
      <c r="B62" s="21"/>
      <c r="AR62" s="21"/>
    </row>
    <row r="63" spans="1:57" ht="11.25">
      <c r="B63" s="21"/>
      <c r="AR63" s="21"/>
    </row>
    <row r="64" spans="1:57" s="2" customFormat="1" ht="12.75">
      <c r="A64" s="31"/>
      <c r="B64" s="32"/>
      <c r="C64" s="31"/>
      <c r="D64" s="42" t="s">
        <v>58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59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 ht="11.25">
      <c r="B65" s="21"/>
      <c r="AR65" s="21"/>
    </row>
    <row r="66" spans="1:57" ht="11.25">
      <c r="B66" s="21"/>
      <c r="AR66" s="21"/>
    </row>
    <row r="67" spans="1:57" ht="11.25">
      <c r="B67" s="21"/>
      <c r="AR67" s="21"/>
    </row>
    <row r="68" spans="1:57" ht="11.25">
      <c r="B68" s="21"/>
      <c r="AR68" s="21"/>
    </row>
    <row r="69" spans="1:57" ht="11.25">
      <c r="B69" s="21"/>
      <c r="AR69" s="21"/>
    </row>
    <row r="70" spans="1:57" ht="11.25">
      <c r="B70" s="21"/>
      <c r="AR70" s="21"/>
    </row>
    <row r="71" spans="1:57" ht="11.25">
      <c r="B71" s="21"/>
      <c r="AR71" s="21"/>
    </row>
    <row r="72" spans="1:57" ht="11.25">
      <c r="B72" s="21"/>
      <c r="AR72" s="21"/>
    </row>
    <row r="73" spans="1:57" ht="11.25">
      <c r="B73" s="21"/>
      <c r="AR73" s="21"/>
    </row>
    <row r="74" spans="1:57" ht="11.25">
      <c r="B74" s="21"/>
      <c r="AR74" s="21"/>
    </row>
    <row r="75" spans="1:57" s="2" customFormat="1" ht="12.75">
      <c r="A75" s="31"/>
      <c r="B75" s="32"/>
      <c r="C75" s="31"/>
      <c r="D75" s="44" t="s">
        <v>56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57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56</v>
      </c>
      <c r="AI75" s="34"/>
      <c r="AJ75" s="34"/>
      <c r="AK75" s="34"/>
      <c r="AL75" s="34"/>
      <c r="AM75" s="44" t="s">
        <v>57</v>
      </c>
      <c r="AN75" s="34"/>
      <c r="AO75" s="34"/>
      <c r="AP75" s="31"/>
      <c r="AQ75" s="31"/>
      <c r="AR75" s="32"/>
      <c r="BE75" s="31"/>
    </row>
    <row r="76" spans="1:57" s="2" customFormat="1" ht="11.25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2" t="s">
        <v>60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7" t="s">
        <v>12</v>
      </c>
      <c r="L84" s="4" t="str">
        <f>K5</f>
        <v>N20-073_exp1</v>
      </c>
      <c r="AR84" s="50"/>
    </row>
    <row r="85" spans="1:91" s="5" customFormat="1" ht="36.950000000000003" customHeight="1">
      <c r="B85" s="51"/>
      <c r="C85" s="52" t="s">
        <v>14</v>
      </c>
      <c r="L85" s="206" t="str">
        <f>K6</f>
        <v>STAVEBNÍ ÚPRAVY WC, PAVILON NOVÁ KNIHOVNA, ČÁST „B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7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Ostrava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7" t="s">
        <v>22</v>
      </c>
      <c r="AJ87" s="31"/>
      <c r="AK87" s="31"/>
      <c r="AL87" s="31"/>
      <c r="AM87" s="208" t="str">
        <f>IF(AN8= "","",AN8)</f>
        <v>8. 4. 2020</v>
      </c>
      <c r="AN87" s="208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7" t="s">
        <v>28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VŠB-TU Ostrava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7" t="s">
        <v>34</v>
      </c>
      <c r="AJ89" s="31"/>
      <c r="AK89" s="31"/>
      <c r="AL89" s="31"/>
      <c r="AM89" s="209" t="str">
        <f>IF(E17="","",E17)</f>
        <v>MARPO s.r.o.</v>
      </c>
      <c r="AN89" s="210"/>
      <c r="AO89" s="210"/>
      <c r="AP89" s="210"/>
      <c r="AQ89" s="31"/>
      <c r="AR89" s="32"/>
      <c r="AS89" s="211" t="s">
        <v>61</v>
      </c>
      <c r="AT89" s="212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7" t="s">
        <v>32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>Na základě výběrového řízení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7" t="s">
        <v>37</v>
      </c>
      <c r="AJ90" s="31"/>
      <c r="AK90" s="31"/>
      <c r="AL90" s="31"/>
      <c r="AM90" s="209" t="str">
        <f>IF(E20="","",E20)</f>
        <v xml:space="preserve"> </v>
      </c>
      <c r="AN90" s="210"/>
      <c r="AO90" s="210"/>
      <c r="AP90" s="210"/>
      <c r="AQ90" s="31"/>
      <c r="AR90" s="32"/>
      <c r="AS90" s="213"/>
      <c r="AT90" s="214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13"/>
      <c r="AT91" s="214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15" t="s">
        <v>62</v>
      </c>
      <c r="D92" s="216"/>
      <c r="E92" s="216"/>
      <c r="F92" s="216"/>
      <c r="G92" s="216"/>
      <c r="H92" s="59"/>
      <c r="I92" s="217" t="s">
        <v>63</v>
      </c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9" t="s">
        <v>64</v>
      </c>
      <c r="AH92" s="216"/>
      <c r="AI92" s="216"/>
      <c r="AJ92" s="216"/>
      <c r="AK92" s="216"/>
      <c r="AL92" s="216"/>
      <c r="AM92" s="216"/>
      <c r="AN92" s="217" t="s">
        <v>65</v>
      </c>
      <c r="AO92" s="216"/>
      <c r="AP92" s="218"/>
      <c r="AQ92" s="60" t="s">
        <v>66</v>
      </c>
      <c r="AR92" s="32"/>
      <c r="AS92" s="61" t="s">
        <v>67</v>
      </c>
      <c r="AT92" s="62" t="s">
        <v>68</v>
      </c>
      <c r="AU92" s="62" t="s">
        <v>69</v>
      </c>
      <c r="AV92" s="62" t="s">
        <v>70</v>
      </c>
      <c r="AW92" s="62" t="s">
        <v>71</v>
      </c>
      <c r="AX92" s="62" t="s">
        <v>72</v>
      </c>
      <c r="AY92" s="62" t="s">
        <v>73</v>
      </c>
      <c r="AZ92" s="62" t="s">
        <v>74</v>
      </c>
      <c r="BA92" s="62" t="s">
        <v>75</v>
      </c>
      <c r="BB92" s="62" t="s">
        <v>76</v>
      </c>
      <c r="BC92" s="62" t="s">
        <v>77</v>
      </c>
      <c r="BD92" s="63" t="s">
        <v>78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79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23">
        <f>ROUND(SUM(AG95:AG101),2)</f>
        <v>0</v>
      </c>
      <c r="AH94" s="223"/>
      <c r="AI94" s="223"/>
      <c r="AJ94" s="223"/>
      <c r="AK94" s="223"/>
      <c r="AL94" s="223"/>
      <c r="AM94" s="223"/>
      <c r="AN94" s="224">
        <f t="shared" ref="AN94:AN101" si="0">SUM(AG94,AT94)</f>
        <v>0</v>
      </c>
      <c r="AO94" s="224"/>
      <c r="AP94" s="224"/>
      <c r="AQ94" s="71" t="s">
        <v>1</v>
      </c>
      <c r="AR94" s="67"/>
      <c r="AS94" s="72">
        <f>ROUND(SUM(AS95:AS101),2)</f>
        <v>0</v>
      </c>
      <c r="AT94" s="73">
        <f t="shared" ref="AT94:AT101" si="1">ROUND(SUM(AV94:AW94),2)</f>
        <v>0</v>
      </c>
      <c r="AU94" s="74">
        <f>ROUND(SUM(AU95:AU101),5)</f>
        <v>2839.7709100000002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ROUND(SUM(AZ95:AZ101),2)</f>
        <v>0</v>
      </c>
      <c r="BA94" s="73">
        <f>ROUND(SUM(BA95:BA101),2)</f>
        <v>0</v>
      </c>
      <c r="BB94" s="73">
        <f>ROUND(SUM(BB95:BB101),2)</f>
        <v>0</v>
      </c>
      <c r="BC94" s="73">
        <f>ROUND(SUM(BC95:BC101),2)</f>
        <v>0</v>
      </c>
      <c r="BD94" s="75">
        <f>ROUND(SUM(BD95:BD101),2)</f>
        <v>0</v>
      </c>
      <c r="BS94" s="76" t="s">
        <v>80</v>
      </c>
      <c r="BT94" s="76" t="s">
        <v>81</v>
      </c>
      <c r="BU94" s="77" t="s">
        <v>82</v>
      </c>
      <c r="BV94" s="76" t="s">
        <v>83</v>
      </c>
      <c r="BW94" s="76" t="s">
        <v>4</v>
      </c>
      <c r="BX94" s="76" t="s">
        <v>84</v>
      </c>
      <c r="CL94" s="76" t="s">
        <v>17</v>
      </c>
    </row>
    <row r="95" spans="1:91" s="7" customFormat="1" ht="16.5" customHeight="1">
      <c r="A95" s="78" t="s">
        <v>85</v>
      </c>
      <c r="B95" s="79"/>
      <c r="C95" s="80"/>
      <c r="D95" s="222" t="s">
        <v>86</v>
      </c>
      <c r="E95" s="222"/>
      <c r="F95" s="222"/>
      <c r="G95" s="222"/>
      <c r="H95" s="222"/>
      <c r="I95" s="81"/>
      <c r="J95" s="222" t="s">
        <v>87</v>
      </c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22"/>
      <c r="Z95" s="222"/>
      <c r="AA95" s="222"/>
      <c r="AB95" s="222"/>
      <c r="AC95" s="222"/>
      <c r="AD95" s="222"/>
      <c r="AE95" s="222"/>
      <c r="AF95" s="222"/>
      <c r="AG95" s="220">
        <f>'VON - Vedlejší a ostatní ...'!J30</f>
        <v>0</v>
      </c>
      <c r="AH95" s="221"/>
      <c r="AI95" s="221"/>
      <c r="AJ95" s="221"/>
      <c r="AK95" s="221"/>
      <c r="AL95" s="221"/>
      <c r="AM95" s="221"/>
      <c r="AN95" s="220">
        <f t="shared" si="0"/>
        <v>0</v>
      </c>
      <c r="AO95" s="221"/>
      <c r="AP95" s="221"/>
      <c r="AQ95" s="82" t="s">
        <v>88</v>
      </c>
      <c r="AR95" s="79"/>
      <c r="AS95" s="83">
        <v>0</v>
      </c>
      <c r="AT95" s="84">
        <f t="shared" si="1"/>
        <v>0</v>
      </c>
      <c r="AU95" s="85">
        <f>'VON - Vedlejší a ostatní ...'!P123</f>
        <v>0</v>
      </c>
      <c r="AV95" s="84">
        <f>'VON - Vedlejší a ostatní ...'!J33</f>
        <v>0</v>
      </c>
      <c r="AW95" s="84">
        <f>'VON - Vedlejší a ostatní ...'!J34</f>
        <v>0</v>
      </c>
      <c r="AX95" s="84">
        <f>'VON - Vedlejší a ostatní ...'!J35</f>
        <v>0</v>
      </c>
      <c r="AY95" s="84">
        <f>'VON - Vedlejší a ostatní ...'!J36</f>
        <v>0</v>
      </c>
      <c r="AZ95" s="84">
        <f>'VON - Vedlejší a ostatní ...'!F33</f>
        <v>0</v>
      </c>
      <c r="BA95" s="84">
        <f>'VON - Vedlejší a ostatní ...'!F34</f>
        <v>0</v>
      </c>
      <c r="BB95" s="84">
        <f>'VON - Vedlejší a ostatní ...'!F35</f>
        <v>0</v>
      </c>
      <c r="BC95" s="84">
        <f>'VON - Vedlejší a ostatní ...'!F36</f>
        <v>0</v>
      </c>
      <c r="BD95" s="86">
        <f>'VON - Vedlejší a ostatní ...'!F37</f>
        <v>0</v>
      </c>
      <c r="BT95" s="87" t="s">
        <v>89</v>
      </c>
      <c r="BV95" s="87" t="s">
        <v>83</v>
      </c>
      <c r="BW95" s="87" t="s">
        <v>90</v>
      </c>
      <c r="BX95" s="87" t="s">
        <v>4</v>
      </c>
      <c r="CL95" s="87" t="s">
        <v>17</v>
      </c>
      <c r="CM95" s="87" t="s">
        <v>91</v>
      </c>
    </row>
    <row r="96" spans="1:91" s="7" customFormat="1" ht="16.5" customHeight="1">
      <c r="A96" s="78" t="s">
        <v>85</v>
      </c>
      <c r="B96" s="79"/>
      <c r="C96" s="80"/>
      <c r="D96" s="222" t="s">
        <v>92</v>
      </c>
      <c r="E96" s="222"/>
      <c r="F96" s="222"/>
      <c r="G96" s="222"/>
      <c r="H96" s="222"/>
      <c r="I96" s="81"/>
      <c r="J96" s="222" t="s">
        <v>93</v>
      </c>
      <c r="K96" s="222"/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22"/>
      <c r="Z96" s="222"/>
      <c r="AA96" s="222"/>
      <c r="AB96" s="222"/>
      <c r="AC96" s="222"/>
      <c r="AD96" s="222"/>
      <c r="AE96" s="222"/>
      <c r="AF96" s="222"/>
      <c r="AG96" s="220">
        <f>'D.1.1 - ARCHITEKTONICKO-S...'!J30</f>
        <v>0</v>
      </c>
      <c r="AH96" s="221"/>
      <c r="AI96" s="221"/>
      <c r="AJ96" s="221"/>
      <c r="AK96" s="221"/>
      <c r="AL96" s="221"/>
      <c r="AM96" s="221"/>
      <c r="AN96" s="220">
        <f t="shared" si="0"/>
        <v>0</v>
      </c>
      <c r="AO96" s="221"/>
      <c r="AP96" s="221"/>
      <c r="AQ96" s="82" t="s">
        <v>88</v>
      </c>
      <c r="AR96" s="79"/>
      <c r="AS96" s="83">
        <v>0</v>
      </c>
      <c r="AT96" s="84">
        <f t="shared" si="1"/>
        <v>0</v>
      </c>
      <c r="AU96" s="85">
        <f>'D.1.1 - ARCHITEKTONICKO-S...'!P137</f>
        <v>2839.770908</v>
      </c>
      <c r="AV96" s="84">
        <f>'D.1.1 - ARCHITEKTONICKO-S...'!J33</f>
        <v>0</v>
      </c>
      <c r="AW96" s="84">
        <f>'D.1.1 - ARCHITEKTONICKO-S...'!J34</f>
        <v>0</v>
      </c>
      <c r="AX96" s="84">
        <f>'D.1.1 - ARCHITEKTONICKO-S...'!J35</f>
        <v>0</v>
      </c>
      <c r="AY96" s="84">
        <f>'D.1.1 - ARCHITEKTONICKO-S...'!J36</f>
        <v>0</v>
      </c>
      <c r="AZ96" s="84">
        <f>'D.1.1 - ARCHITEKTONICKO-S...'!F33</f>
        <v>0</v>
      </c>
      <c r="BA96" s="84">
        <f>'D.1.1 - ARCHITEKTONICKO-S...'!F34</f>
        <v>0</v>
      </c>
      <c r="BB96" s="84">
        <f>'D.1.1 - ARCHITEKTONICKO-S...'!F35</f>
        <v>0</v>
      </c>
      <c r="BC96" s="84">
        <f>'D.1.1 - ARCHITEKTONICKO-S...'!F36</f>
        <v>0</v>
      </c>
      <c r="BD96" s="86">
        <f>'D.1.1 - ARCHITEKTONICKO-S...'!F37</f>
        <v>0</v>
      </c>
      <c r="BT96" s="87" t="s">
        <v>89</v>
      </c>
      <c r="BV96" s="87" t="s">
        <v>83</v>
      </c>
      <c r="BW96" s="87" t="s">
        <v>94</v>
      </c>
      <c r="BX96" s="87" t="s">
        <v>4</v>
      </c>
      <c r="CL96" s="87" t="s">
        <v>17</v>
      </c>
      <c r="CM96" s="87" t="s">
        <v>91</v>
      </c>
    </row>
    <row r="97" spans="1:91" s="7" customFormat="1" ht="16.5" customHeight="1">
      <c r="A97" s="78" t="s">
        <v>85</v>
      </c>
      <c r="B97" s="79"/>
      <c r="C97" s="80"/>
      <c r="D97" s="222" t="s">
        <v>95</v>
      </c>
      <c r="E97" s="222"/>
      <c r="F97" s="222"/>
      <c r="G97" s="222"/>
      <c r="H97" s="222"/>
      <c r="I97" s="81"/>
      <c r="J97" s="222" t="s">
        <v>96</v>
      </c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22"/>
      <c r="Z97" s="222"/>
      <c r="AA97" s="222"/>
      <c r="AB97" s="222"/>
      <c r="AC97" s="222"/>
      <c r="AD97" s="222"/>
      <c r="AE97" s="222"/>
      <c r="AF97" s="222"/>
      <c r="AG97" s="220">
        <f>'D.1.3 - POŽÁRNĚ BEZPEČNOS...'!J30</f>
        <v>0</v>
      </c>
      <c r="AH97" s="221"/>
      <c r="AI97" s="221"/>
      <c r="AJ97" s="221"/>
      <c r="AK97" s="221"/>
      <c r="AL97" s="221"/>
      <c r="AM97" s="221"/>
      <c r="AN97" s="220">
        <f t="shared" si="0"/>
        <v>0</v>
      </c>
      <c r="AO97" s="221"/>
      <c r="AP97" s="221"/>
      <c r="AQ97" s="82" t="s">
        <v>88</v>
      </c>
      <c r="AR97" s="79"/>
      <c r="AS97" s="83">
        <v>0</v>
      </c>
      <c r="AT97" s="84">
        <f t="shared" si="1"/>
        <v>0</v>
      </c>
      <c r="AU97" s="85">
        <f>'D.1.3 - POŽÁRNĚ BEZPEČNOS...'!P118</f>
        <v>0</v>
      </c>
      <c r="AV97" s="84">
        <f>'D.1.3 - POŽÁRNĚ BEZPEČNOS...'!J33</f>
        <v>0</v>
      </c>
      <c r="AW97" s="84">
        <f>'D.1.3 - POŽÁRNĚ BEZPEČNOS...'!J34</f>
        <v>0</v>
      </c>
      <c r="AX97" s="84">
        <f>'D.1.3 - POŽÁRNĚ BEZPEČNOS...'!J35</f>
        <v>0</v>
      </c>
      <c r="AY97" s="84">
        <f>'D.1.3 - POŽÁRNĚ BEZPEČNOS...'!J36</f>
        <v>0</v>
      </c>
      <c r="AZ97" s="84">
        <f>'D.1.3 - POŽÁRNĚ BEZPEČNOS...'!F33</f>
        <v>0</v>
      </c>
      <c r="BA97" s="84">
        <f>'D.1.3 - POŽÁRNĚ BEZPEČNOS...'!F34</f>
        <v>0</v>
      </c>
      <c r="BB97" s="84">
        <f>'D.1.3 - POŽÁRNĚ BEZPEČNOS...'!F35</f>
        <v>0</v>
      </c>
      <c r="BC97" s="84">
        <f>'D.1.3 - POŽÁRNĚ BEZPEČNOS...'!F36</f>
        <v>0</v>
      </c>
      <c r="BD97" s="86">
        <f>'D.1.3 - POŽÁRNĚ BEZPEČNOS...'!F37</f>
        <v>0</v>
      </c>
      <c r="BT97" s="87" t="s">
        <v>89</v>
      </c>
      <c r="BV97" s="87" t="s">
        <v>83</v>
      </c>
      <c r="BW97" s="87" t="s">
        <v>97</v>
      </c>
      <c r="BX97" s="87" t="s">
        <v>4</v>
      </c>
      <c r="CL97" s="87" t="s">
        <v>17</v>
      </c>
      <c r="CM97" s="87" t="s">
        <v>91</v>
      </c>
    </row>
    <row r="98" spans="1:91" s="7" customFormat="1" ht="16.5" customHeight="1">
      <c r="A98" s="78" t="s">
        <v>85</v>
      </c>
      <c r="B98" s="79"/>
      <c r="C98" s="80"/>
      <c r="D98" s="222" t="s">
        <v>98</v>
      </c>
      <c r="E98" s="222"/>
      <c r="F98" s="222"/>
      <c r="G98" s="222"/>
      <c r="H98" s="222"/>
      <c r="I98" s="81"/>
      <c r="J98" s="222" t="s">
        <v>99</v>
      </c>
      <c r="K98" s="222"/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22"/>
      <c r="Z98" s="222"/>
      <c r="AA98" s="222"/>
      <c r="AB98" s="222"/>
      <c r="AC98" s="222"/>
      <c r="AD98" s="222"/>
      <c r="AE98" s="222"/>
      <c r="AF98" s="222"/>
      <c r="AG98" s="220">
        <f>'D.1.4.1 - VYTÁPĚNÍ'!J30</f>
        <v>0</v>
      </c>
      <c r="AH98" s="221"/>
      <c r="AI98" s="221"/>
      <c r="AJ98" s="221"/>
      <c r="AK98" s="221"/>
      <c r="AL98" s="221"/>
      <c r="AM98" s="221"/>
      <c r="AN98" s="220">
        <f t="shared" si="0"/>
        <v>0</v>
      </c>
      <c r="AO98" s="221"/>
      <c r="AP98" s="221"/>
      <c r="AQ98" s="82" t="s">
        <v>88</v>
      </c>
      <c r="AR98" s="79"/>
      <c r="AS98" s="83">
        <v>0</v>
      </c>
      <c r="AT98" s="84">
        <f t="shared" si="1"/>
        <v>0</v>
      </c>
      <c r="AU98" s="85">
        <f>'D.1.4.1 - VYTÁPĚNÍ'!P117</f>
        <v>0</v>
      </c>
      <c r="AV98" s="84">
        <f>'D.1.4.1 - VYTÁPĚNÍ'!J33</f>
        <v>0</v>
      </c>
      <c r="AW98" s="84">
        <f>'D.1.4.1 - VYTÁPĚNÍ'!J34</f>
        <v>0</v>
      </c>
      <c r="AX98" s="84">
        <f>'D.1.4.1 - VYTÁPĚNÍ'!J35</f>
        <v>0</v>
      </c>
      <c r="AY98" s="84">
        <f>'D.1.4.1 - VYTÁPĚNÍ'!J36</f>
        <v>0</v>
      </c>
      <c r="AZ98" s="84">
        <f>'D.1.4.1 - VYTÁPĚNÍ'!F33</f>
        <v>0</v>
      </c>
      <c r="BA98" s="84">
        <f>'D.1.4.1 - VYTÁPĚNÍ'!F34</f>
        <v>0</v>
      </c>
      <c r="BB98" s="84">
        <f>'D.1.4.1 - VYTÁPĚNÍ'!F35</f>
        <v>0</v>
      </c>
      <c r="BC98" s="84">
        <f>'D.1.4.1 - VYTÁPĚNÍ'!F36</f>
        <v>0</v>
      </c>
      <c r="BD98" s="86">
        <f>'D.1.4.1 - VYTÁPĚNÍ'!F37</f>
        <v>0</v>
      </c>
      <c r="BT98" s="87" t="s">
        <v>89</v>
      </c>
      <c r="BV98" s="87" t="s">
        <v>83</v>
      </c>
      <c r="BW98" s="87" t="s">
        <v>100</v>
      </c>
      <c r="BX98" s="87" t="s">
        <v>4</v>
      </c>
      <c r="CL98" s="87" t="s">
        <v>17</v>
      </c>
      <c r="CM98" s="87" t="s">
        <v>91</v>
      </c>
    </row>
    <row r="99" spans="1:91" s="7" customFormat="1" ht="16.5" customHeight="1">
      <c r="A99" s="78" t="s">
        <v>85</v>
      </c>
      <c r="B99" s="79"/>
      <c r="C99" s="80"/>
      <c r="D99" s="222" t="s">
        <v>101</v>
      </c>
      <c r="E99" s="222"/>
      <c r="F99" s="222"/>
      <c r="G99" s="222"/>
      <c r="H99" s="222"/>
      <c r="I99" s="81"/>
      <c r="J99" s="222" t="s">
        <v>102</v>
      </c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22"/>
      <c r="Z99" s="222"/>
      <c r="AA99" s="222"/>
      <c r="AB99" s="222"/>
      <c r="AC99" s="222"/>
      <c r="AD99" s="222"/>
      <c r="AE99" s="222"/>
      <c r="AF99" s="222"/>
      <c r="AG99" s="220">
        <f>'D.1.4.2 - ZDRAVOTNĚ TECHN...'!J30</f>
        <v>0</v>
      </c>
      <c r="AH99" s="221"/>
      <c r="AI99" s="221"/>
      <c r="AJ99" s="221"/>
      <c r="AK99" s="221"/>
      <c r="AL99" s="221"/>
      <c r="AM99" s="221"/>
      <c r="AN99" s="220">
        <f t="shared" si="0"/>
        <v>0</v>
      </c>
      <c r="AO99" s="221"/>
      <c r="AP99" s="221"/>
      <c r="AQ99" s="82" t="s">
        <v>88</v>
      </c>
      <c r="AR99" s="79"/>
      <c r="AS99" s="83">
        <v>0</v>
      </c>
      <c r="AT99" s="84">
        <f t="shared" si="1"/>
        <v>0</v>
      </c>
      <c r="AU99" s="85">
        <f>'D.1.4.2 - ZDRAVOTNĚ TECHN...'!P117</f>
        <v>0</v>
      </c>
      <c r="AV99" s="84">
        <f>'D.1.4.2 - ZDRAVOTNĚ TECHN...'!J33</f>
        <v>0</v>
      </c>
      <c r="AW99" s="84">
        <f>'D.1.4.2 - ZDRAVOTNĚ TECHN...'!J34</f>
        <v>0</v>
      </c>
      <c r="AX99" s="84">
        <f>'D.1.4.2 - ZDRAVOTNĚ TECHN...'!J35</f>
        <v>0</v>
      </c>
      <c r="AY99" s="84">
        <f>'D.1.4.2 - ZDRAVOTNĚ TECHN...'!J36</f>
        <v>0</v>
      </c>
      <c r="AZ99" s="84">
        <f>'D.1.4.2 - ZDRAVOTNĚ TECHN...'!F33</f>
        <v>0</v>
      </c>
      <c r="BA99" s="84">
        <f>'D.1.4.2 - ZDRAVOTNĚ TECHN...'!F34</f>
        <v>0</v>
      </c>
      <c r="BB99" s="84">
        <f>'D.1.4.2 - ZDRAVOTNĚ TECHN...'!F35</f>
        <v>0</v>
      </c>
      <c r="BC99" s="84">
        <f>'D.1.4.2 - ZDRAVOTNĚ TECHN...'!F36</f>
        <v>0</v>
      </c>
      <c r="BD99" s="86">
        <f>'D.1.4.2 - ZDRAVOTNĚ TECHN...'!F37</f>
        <v>0</v>
      </c>
      <c r="BT99" s="87" t="s">
        <v>89</v>
      </c>
      <c r="BV99" s="87" t="s">
        <v>83</v>
      </c>
      <c r="BW99" s="87" t="s">
        <v>103</v>
      </c>
      <c r="BX99" s="87" t="s">
        <v>4</v>
      </c>
      <c r="CL99" s="87" t="s">
        <v>17</v>
      </c>
      <c r="CM99" s="87" t="s">
        <v>91</v>
      </c>
    </row>
    <row r="100" spans="1:91" s="7" customFormat="1" ht="16.5" customHeight="1">
      <c r="A100" s="78" t="s">
        <v>85</v>
      </c>
      <c r="B100" s="79"/>
      <c r="C100" s="80"/>
      <c r="D100" s="222" t="s">
        <v>104</v>
      </c>
      <c r="E100" s="222"/>
      <c r="F100" s="222"/>
      <c r="G100" s="222"/>
      <c r="H100" s="222"/>
      <c r="I100" s="81"/>
      <c r="J100" s="222" t="s">
        <v>105</v>
      </c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22"/>
      <c r="Z100" s="222"/>
      <c r="AA100" s="222"/>
      <c r="AB100" s="222"/>
      <c r="AC100" s="222"/>
      <c r="AD100" s="222"/>
      <c r="AE100" s="222"/>
      <c r="AF100" s="222"/>
      <c r="AG100" s="220">
        <f>'D.1.4.3 - SILNOPROUDÁ ELE...'!J30</f>
        <v>0</v>
      </c>
      <c r="AH100" s="221"/>
      <c r="AI100" s="221"/>
      <c r="AJ100" s="221"/>
      <c r="AK100" s="221"/>
      <c r="AL100" s="221"/>
      <c r="AM100" s="221"/>
      <c r="AN100" s="220">
        <f t="shared" si="0"/>
        <v>0</v>
      </c>
      <c r="AO100" s="221"/>
      <c r="AP100" s="221"/>
      <c r="AQ100" s="82" t="s">
        <v>88</v>
      </c>
      <c r="AR100" s="79"/>
      <c r="AS100" s="83">
        <v>0</v>
      </c>
      <c r="AT100" s="84">
        <f t="shared" si="1"/>
        <v>0</v>
      </c>
      <c r="AU100" s="85">
        <f>'D.1.4.3 - SILNOPROUDÁ ELE...'!P117</f>
        <v>0</v>
      </c>
      <c r="AV100" s="84">
        <f>'D.1.4.3 - SILNOPROUDÁ ELE...'!J33</f>
        <v>0</v>
      </c>
      <c r="AW100" s="84">
        <f>'D.1.4.3 - SILNOPROUDÁ ELE...'!J34</f>
        <v>0</v>
      </c>
      <c r="AX100" s="84">
        <f>'D.1.4.3 - SILNOPROUDÁ ELE...'!J35</f>
        <v>0</v>
      </c>
      <c r="AY100" s="84">
        <f>'D.1.4.3 - SILNOPROUDÁ ELE...'!J36</f>
        <v>0</v>
      </c>
      <c r="AZ100" s="84">
        <f>'D.1.4.3 - SILNOPROUDÁ ELE...'!F33</f>
        <v>0</v>
      </c>
      <c r="BA100" s="84">
        <f>'D.1.4.3 - SILNOPROUDÁ ELE...'!F34</f>
        <v>0</v>
      </c>
      <c r="BB100" s="84">
        <f>'D.1.4.3 - SILNOPROUDÁ ELE...'!F35</f>
        <v>0</v>
      </c>
      <c r="BC100" s="84">
        <f>'D.1.4.3 - SILNOPROUDÁ ELE...'!F36</f>
        <v>0</v>
      </c>
      <c r="BD100" s="86">
        <f>'D.1.4.3 - SILNOPROUDÁ ELE...'!F37</f>
        <v>0</v>
      </c>
      <c r="BT100" s="87" t="s">
        <v>89</v>
      </c>
      <c r="BV100" s="87" t="s">
        <v>83</v>
      </c>
      <c r="BW100" s="87" t="s">
        <v>106</v>
      </c>
      <c r="BX100" s="87" t="s">
        <v>4</v>
      </c>
      <c r="CL100" s="87" t="s">
        <v>17</v>
      </c>
      <c r="CM100" s="87" t="s">
        <v>91</v>
      </c>
    </row>
    <row r="101" spans="1:91" s="7" customFormat="1" ht="16.5" customHeight="1">
      <c r="A101" s="78" t="s">
        <v>85</v>
      </c>
      <c r="B101" s="79"/>
      <c r="C101" s="80"/>
      <c r="D101" s="222" t="s">
        <v>107</v>
      </c>
      <c r="E101" s="222"/>
      <c r="F101" s="222"/>
      <c r="G101" s="222"/>
      <c r="H101" s="222"/>
      <c r="I101" s="81"/>
      <c r="J101" s="222" t="s">
        <v>108</v>
      </c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22"/>
      <c r="Z101" s="222"/>
      <c r="AA101" s="222"/>
      <c r="AB101" s="222"/>
      <c r="AC101" s="222"/>
      <c r="AD101" s="222"/>
      <c r="AE101" s="222"/>
      <c r="AF101" s="222"/>
      <c r="AG101" s="220">
        <f>'D.1.4.6 - VĚTRÁNÍ'!J30</f>
        <v>0</v>
      </c>
      <c r="AH101" s="221"/>
      <c r="AI101" s="221"/>
      <c r="AJ101" s="221"/>
      <c r="AK101" s="221"/>
      <c r="AL101" s="221"/>
      <c r="AM101" s="221"/>
      <c r="AN101" s="220">
        <f t="shared" si="0"/>
        <v>0</v>
      </c>
      <c r="AO101" s="221"/>
      <c r="AP101" s="221"/>
      <c r="AQ101" s="82" t="s">
        <v>88</v>
      </c>
      <c r="AR101" s="79"/>
      <c r="AS101" s="88">
        <v>0</v>
      </c>
      <c r="AT101" s="89">
        <f t="shared" si="1"/>
        <v>0</v>
      </c>
      <c r="AU101" s="90">
        <f>'D.1.4.6 - VĚTRÁNÍ'!P117</f>
        <v>0</v>
      </c>
      <c r="AV101" s="89">
        <f>'D.1.4.6 - VĚTRÁNÍ'!J33</f>
        <v>0</v>
      </c>
      <c r="AW101" s="89">
        <f>'D.1.4.6 - VĚTRÁNÍ'!J34</f>
        <v>0</v>
      </c>
      <c r="AX101" s="89">
        <f>'D.1.4.6 - VĚTRÁNÍ'!J35</f>
        <v>0</v>
      </c>
      <c r="AY101" s="89">
        <f>'D.1.4.6 - VĚTRÁNÍ'!J36</f>
        <v>0</v>
      </c>
      <c r="AZ101" s="89">
        <f>'D.1.4.6 - VĚTRÁNÍ'!F33</f>
        <v>0</v>
      </c>
      <c r="BA101" s="89">
        <f>'D.1.4.6 - VĚTRÁNÍ'!F34</f>
        <v>0</v>
      </c>
      <c r="BB101" s="89">
        <f>'D.1.4.6 - VĚTRÁNÍ'!F35</f>
        <v>0</v>
      </c>
      <c r="BC101" s="89">
        <f>'D.1.4.6 - VĚTRÁNÍ'!F36</f>
        <v>0</v>
      </c>
      <c r="BD101" s="91">
        <f>'D.1.4.6 - VĚTRÁNÍ'!F37</f>
        <v>0</v>
      </c>
      <c r="BT101" s="87" t="s">
        <v>89</v>
      </c>
      <c r="BV101" s="87" t="s">
        <v>83</v>
      </c>
      <c r="BW101" s="87" t="s">
        <v>109</v>
      </c>
      <c r="BX101" s="87" t="s">
        <v>4</v>
      </c>
      <c r="CL101" s="87" t="s">
        <v>17</v>
      </c>
      <c r="CM101" s="87" t="s">
        <v>91</v>
      </c>
    </row>
    <row r="102" spans="1:91" s="2" customFormat="1" ht="30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2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</row>
    <row r="103" spans="1:91" s="2" customFormat="1" ht="6.95" customHeight="1">
      <c r="A103" s="31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32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</row>
  </sheetData>
  <mergeCells count="64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VON - Vedlejší a ostatní ...'!C2" display="/"/>
    <hyperlink ref="A96" location="'D.1.1 - ARCHITEKTONICKO-S...'!C2" display="/"/>
    <hyperlink ref="A97" location="'D.1.3 - POŽÁRNĚ BEZPEČNOS...'!C2" display="/"/>
    <hyperlink ref="A98" location="'D.1.4.1 - VYTÁPĚNÍ'!C2" display="/"/>
    <hyperlink ref="A99" location="'D.1.4.2 - ZDRAVOTNĚ TECHN...'!C2" display="/"/>
    <hyperlink ref="A100" location="'D.1.4.3 - SILNOPROUDÁ ELE...'!C2" display="/"/>
    <hyperlink ref="A101" location="'D.1.4.6 - VĚTRÁNÍ'!C2" display="/"/>
  </hyperlinks>
  <pageMargins left="0.39374999999999999" right="0.39374999999999999" top="0.7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5"/>
  <sheetViews>
    <sheetView showGridLines="0" topLeftCell="A137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2"/>
    </row>
    <row r="2" spans="1:46" s="1" customFormat="1" ht="36.950000000000003" customHeight="1">
      <c r="L2" s="239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8" t="s">
        <v>90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1:46" s="1" customFormat="1" ht="24.95" customHeight="1">
      <c r="B4" s="21"/>
      <c r="D4" s="22" t="s">
        <v>110</v>
      </c>
      <c r="L4" s="21"/>
      <c r="M4" s="93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STAVEBNÍ ÚPRAVY WC, PAVILON NOVÁ KNIHOVNA, ČÁST „B</v>
      </c>
      <c r="F7" s="241"/>
      <c r="G7" s="241"/>
      <c r="H7" s="241"/>
      <c r="L7" s="21"/>
    </row>
    <row r="8" spans="1:46" s="2" customFormat="1" ht="12" customHeight="1">
      <c r="A8" s="31"/>
      <c r="B8" s="32"/>
      <c r="C8" s="31"/>
      <c r="D8" s="27" t="s">
        <v>111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06" t="s">
        <v>112</v>
      </c>
      <c r="F9" s="242"/>
      <c r="G9" s="242"/>
      <c r="H9" s="242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7" t="s">
        <v>16</v>
      </c>
      <c r="E11" s="31"/>
      <c r="F11" s="25" t="s">
        <v>17</v>
      </c>
      <c r="G11" s="31"/>
      <c r="H11" s="31"/>
      <c r="I11" s="27" t="s">
        <v>18</v>
      </c>
      <c r="J11" s="25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7" t="s">
        <v>20</v>
      </c>
      <c r="E12" s="31"/>
      <c r="F12" s="25" t="s">
        <v>21</v>
      </c>
      <c r="G12" s="31"/>
      <c r="H12" s="31"/>
      <c r="I12" s="27" t="s">
        <v>22</v>
      </c>
      <c r="J12" s="54" t="str">
        <f>'Rekapitulace stavby'!AN8</f>
        <v>8. 4. 2020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7" t="s">
        <v>28</v>
      </c>
      <c r="E14" s="31"/>
      <c r="F14" s="31"/>
      <c r="G14" s="31"/>
      <c r="H14" s="31"/>
      <c r="I14" s="27" t="s">
        <v>29</v>
      </c>
      <c r="J14" s="25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5" t="s">
        <v>30</v>
      </c>
      <c r="F15" s="31"/>
      <c r="G15" s="31"/>
      <c r="H15" s="31"/>
      <c r="I15" s="27" t="s">
        <v>31</v>
      </c>
      <c r="J15" s="25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7" t="s">
        <v>32</v>
      </c>
      <c r="E17" s="31"/>
      <c r="F17" s="31"/>
      <c r="G17" s="31"/>
      <c r="H17" s="31"/>
      <c r="I17" s="27" t="s">
        <v>29</v>
      </c>
      <c r="J17" s="25" t="s">
        <v>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5" t="s">
        <v>33</v>
      </c>
      <c r="F18" s="31"/>
      <c r="G18" s="31"/>
      <c r="H18" s="31"/>
      <c r="I18" s="27" t="s">
        <v>31</v>
      </c>
      <c r="J18" s="25" t="s">
        <v>1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7" t="s">
        <v>34</v>
      </c>
      <c r="E20" s="31"/>
      <c r="F20" s="31"/>
      <c r="G20" s="31"/>
      <c r="H20" s="31"/>
      <c r="I20" s="27" t="s">
        <v>29</v>
      </c>
      <c r="J20" s="25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5" t="s">
        <v>35</v>
      </c>
      <c r="F21" s="31"/>
      <c r="G21" s="31"/>
      <c r="H21" s="31"/>
      <c r="I21" s="27" t="s">
        <v>31</v>
      </c>
      <c r="J21" s="25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7" t="s">
        <v>37</v>
      </c>
      <c r="E23" s="31"/>
      <c r="F23" s="31"/>
      <c r="G23" s="31"/>
      <c r="H23" s="31"/>
      <c r="I23" s="27" t="s">
        <v>29</v>
      </c>
      <c r="J23" s="25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5" t="str">
        <f>IF('Rekapitulace stavby'!E20="","",'Rekapitulace stavby'!E20)</f>
        <v xml:space="preserve"> </v>
      </c>
      <c r="F24" s="31"/>
      <c r="G24" s="31"/>
      <c r="H24" s="31"/>
      <c r="I24" s="27" t="s">
        <v>31</v>
      </c>
      <c r="J24" s="25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7" t="s">
        <v>39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83.25" customHeight="1">
      <c r="A27" s="94"/>
      <c r="B27" s="95"/>
      <c r="C27" s="94"/>
      <c r="D27" s="94"/>
      <c r="E27" s="228" t="s">
        <v>40</v>
      </c>
      <c r="F27" s="228"/>
      <c r="G27" s="228"/>
      <c r="H27" s="228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7" t="s">
        <v>41</v>
      </c>
      <c r="E30" s="31"/>
      <c r="F30" s="31"/>
      <c r="G30" s="31"/>
      <c r="H30" s="31"/>
      <c r="I30" s="31"/>
      <c r="J30" s="70">
        <f>ROUND(J123,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43</v>
      </c>
      <c r="G32" s="31"/>
      <c r="H32" s="31"/>
      <c r="I32" s="35" t="s">
        <v>42</v>
      </c>
      <c r="J32" s="35" t="s">
        <v>44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8" t="s">
        <v>45</v>
      </c>
      <c r="E33" s="27" t="s">
        <v>46</v>
      </c>
      <c r="F33" s="99">
        <f>ROUND((SUM(BE123:BE144)),  2)</f>
        <v>0</v>
      </c>
      <c r="G33" s="31"/>
      <c r="H33" s="31"/>
      <c r="I33" s="100">
        <v>0.21</v>
      </c>
      <c r="J33" s="99">
        <f>ROUND(((SUM(BE123:BE144))*I33),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7" t="s">
        <v>47</v>
      </c>
      <c r="F34" s="99">
        <f>ROUND((SUM(BF123:BF144)),  2)</f>
        <v>0</v>
      </c>
      <c r="G34" s="31"/>
      <c r="H34" s="31"/>
      <c r="I34" s="100">
        <v>0.15</v>
      </c>
      <c r="J34" s="99">
        <f>ROUND(((SUM(BF123:BF144))*I34),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7" t="s">
        <v>48</v>
      </c>
      <c r="F35" s="99">
        <f>ROUND((SUM(BG123:BG144)),  2)</f>
        <v>0</v>
      </c>
      <c r="G35" s="31"/>
      <c r="H35" s="31"/>
      <c r="I35" s="100">
        <v>0.21</v>
      </c>
      <c r="J35" s="99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7" t="s">
        <v>49</v>
      </c>
      <c r="F36" s="99">
        <f>ROUND((SUM(BH123:BH144)),  2)</f>
        <v>0</v>
      </c>
      <c r="G36" s="31"/>
      <c r="H36" s="31"/>
      <c r="I36" s="100">
        <v>0.15</v>
      </c>
      <c r="J36" s="99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7" t="s">
        <v>50</v>
      </c>
      <c r="F37" s="99">
        <f>ROUND((SUM(BI123:BI144)),  2)</f>
        <v>0</v>
      </c>
      <c r="G37" s="31"/>
      <c r="H37" s="31"/>
      <c r="I37" s="100">
        <v>0</v>
      </c>
      <c r="J37" s="99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1"/>
      <c r="D39" s="102" t="s">
        <v>51</v>
      </c>
      <c r="E39" s="59"/>
      <c r="F39" s="59"/>
      <c r="G39" s="103" t="s">
        <v>52</v>
      </c>
      <c r="H39" s="104" t="s">
        <v>53</v>
      </c>
      <c r="I39" s="59"/>
      <c r="J39" s="105">
        <f>SUM(J30:J37)</f>
        <v>0</v>
      </c>
      <c r="K39" s="106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1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41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1"/>
      <c r="B61" s="32"/>
      <c r="C61" s="31"/>
      <c r="D61" s="44" t="s">
        <v>56</v>
      </c>
      <c r="E61" s="34"/>
      <c r="F61" s="107" t="s">
        <v>57</v>
      </c>
      <c r="G61" s="44" t="s">
        <v>56</v>
      </c>
      <c r="H61" s="34"/>
      <c r="I61" s="34"/>
      <c r="J61" s="108" t="s">
        <v>57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1"/>
      <c r="B65" s="32"/>
      <c r="C65" s="31"/>
      <c r="D65" s="42" t="s">
        <v>58</v>
      </c>
      <c r="E65" s="45"/>
      <c r="F65" s="45"/>
      <c r="G65" s="42" t="s">
        <v>59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1"/>
      <c r="B76" s="32"/>
      <c r="C76" s="31"/>
      <c r="D76" s="44" t="s">
        <v>56</v>
      </c>
      <c r="E76" s="34"/>
      <c r="F76" s="107" t="s">
        <v>57</v>
      </c>
      <c r="G76" s="44" t="s">
        <v>56</v>
      </c>
      <c r="H76" s="34"/>
      <c r="I76" s="34"/>
      <c r="J76" s="108" t="s">
        <v>57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2" t="s">
        <v>113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14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0" t="str">
        <f>E7</f>
        <v>STAVEBNÍ ÚPRAVY WC, PAVILON NOVÁ KNIHOVNA, ČÁST „B</v>
      </c>
      <c r="F85" s="241"/>
      <c r="G85" s="241"/>
      <c r="H85" s="241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111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06" t="str">
        <f>E9</f>
        <v xml:space="preserve">VON - Vedlejší a ostatní náklady stavby </v>
      </c>
      <c r="F87" s="242"/>
      <c r="G87" s="242"/>
      <c r="H87" s="242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20</v>
      </c>
      <c r="D89" s="31"/>
      <c r="E89" s="31"/>
      <c r="F89" s="25" t="str">
        <f>F12</f>
        <v>Ostrava</v>
      </c>
      <c r="G89" s="31"/>
      <c r="H89" s="31"/>
      <c r="I89" s="27" t="s">
        <v>22</v>
      </c>
      <c r="J89" s="54" t="str">
        <f>IF(J12="","",J12)</f>
        <v>8. 4. 2020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7" t="s">
        <v>28</v>
      </c>
      <c r="D91" s="31"/>
      <c r="E91" s="31"/>
      <c r="F91" s="25" t="str">
        <f>E15</f>
        <v>VŠB-TU Ostrava</v>
      </c>
      <c r="G91" s="31"/>
      <c r="H91" s="31"/>
      <c r="I91" s="27" t="s">
        <v>34</v>
      </c>
      <c r="J91" s="29" t="str">
        <f>E21</f>
        <v>MARPO s.r.o.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7" t="s">
        <v>32</v>
      </c>
      <c r="D92" s="31"/>
      <c r="E92" s="31"/>
      <c r="F92" s="25" t="str">
        <f>IF(E18="","",E18)</f>
        <v>Na základě výběrového řízení</v>
      </c>
      <c r="G92" s="31"/>
      <c r="H92" s="31"/>
      <c r="I92" s="27" t="s">
        <v>37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9" t="s">
        <v>114</v>
      </c>
      <c r="D94" s="101"/>
      <c r="E94" s="101"/>
      <c r="F94" s="101"/>
      <c r="G94" s="101"/>
      <c r="H94" s="101"/>
      <c r="I94" s="101"/>
      <c r="J94" s="110" t="s">
        <v>115</v>
      </c>
      <c r="K94" s="10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1" t="s">
        <v>116</v>
      </c>
      <c r="D96" s="31"/>
      <c r="E96" s="31"/>
      <c r="F96" s="31"/>
      <c r="G96" s="31"/>
      <c r="H96" s="31"/>
      <c r="I96" s="31"/>
      <c r="J96" s="70">
        <f>J123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8" t="s">
        <v>117</v>
      </c>
    </row>
    <row r="97" spans="1:31" s="9" customFormat="1" ht="24.95" customHeight="1">
      <c r="B97" s="112"/>
      <c r="D97" s="113" t="s">
        <v>118</v>
      </c>
      <c r="E97" s="114"/>
      <c r="F97" s="114"/>
      <c r="G97" s="114"/>
      <c r="H97" s="114"/>
      <c r="I97" s="114"/>
      <c r="J97" s="115">
        <f>J124</f>
        <v>0</v>
      </c>
      <c r="L97" s="112"/>
    </row>
    <row r="98" spans="1:31" s="10" customFormat="1" ht="19.899999999999999" customHeight="1">
      <c r="B98" s="116"/>
      <c r="D98" s="117" t="s">
        <v>119</v>
      </c>
      <c r="E98" s="118"/>
      <c r="F98" s="118"/>
      <c r="G98" s="118"/>
      <c r="H98" s="118"/>
      <c r="I98" s="118"/>
      <c r="J98" s="119">
        <f>J125</f>
        <v>0</v>
      </c>
      <c r="L98" s="116"/>
    </row>
    <row r="99" spans="1:31" s="10" customFormat="1" ht="19.899999999999999" customHeight="1">
      <c r="B99" s="116"/>
      <c r="D99" s="117" t="s">
        <v>120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31" s="10" customFormat="1" ht="19.899999999999999" customHeight="1">
      <c r="B100" s="116"/>
      <c r="D100" s="117" t="s">
        <v>121</v>
      </c>
      <c r="E100" s="118"/>
      <c r="F100" s="118"/>
      <c r="G100" s="118"/>
      <c r="H100" s="118"/>
      <c r="I100" s="118"/>
      <c r="J100" s="119">
        <f>J131</f>
        <v>0</v>
      </c>
      <c r="L100" s="116"/>
    </row>
    <row r="101" spans="1:31" s="10" customFormat="1" ht="19.899999999999999" customHeight="1">
      <c r="B101" s="116"/>
      <c r="D101" s="117" t="s">
        <v>122</v>
      </c>
      <c r="E101" s="118"/>
      <c r="F101" s="118"/>
      <c r="G101" s="118"/>
      <c r="H101" s="118"/>
      <c r="I101" s="118"/>
      <c r="J101" s="119">
        <f>J136</f>
        <v>0</v>
      </c>
      <c r="L101" s="116"/>
    </row>
    <row r="102" spans="1:31" s="10" customFormat="1" ht="19.899999999999999" customHeight="1">
      <c r="B102" s="116"/>
      <c r="D102" s="117" t="s">
        <v>123</v>
      </c>
      <c r="E102" s="118"/>
      <c r="F102" s="118"/>
      <c r="G102" s="118"/>
      <c r="H102" s="118"/>
      <c r="I102" s="118"/>
      <c r="J102" s="119">
        <f>J139</f>
        <v>0</v>
      </c>
      <c r="L102" s="116"/>
    </row>
    <row r="103" spans="1:31" s="10" customFormat="1" ht="19.899999999999999" customHeight="1">
      <c r="B103" s="116"/>
      <c r="D103" s="117" t="s">
        <v>124</v>
      </c>
      <c r="E103" s="118"/>
      <c r="F103" s="118"/>
      <c r="G103" s="118"/>
      <c r="H103" s="118"/>
      <c r="I103" s="118"/>
      <c r="J103" s="119">
        <f>J142</f>
        <v>0</v>
      </c>
      <c r="L103" s="116"/>
    </row>
    <row r="104" spans="1:31" s="2" customFormat="1" ht="21.75" customHeight="1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31" s="2" customFormat="1" ht="6.95" customHeight="1">
      <c r="A109" s="31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4.95" customHeight="1">
      <c r="A110" s="31"/>
      <c r="B110" s="32"/>
      <c r="C110" s="22" t="s">
        <v>125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7" t="s">
        <v>14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40" t="str">
        <f>E7</f>
        <v>STAVEBNÍ ÚPRAVY WC, PAVILON NOVÁ KNIHOVNA, ČÁST „B</v>
      </c>
      <c r="F113" s="241"/>
      <c r="G113" s="241"/>
      <c r="H113" s="24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7" t="s">
        <v>111</v>
      </c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1"/>
      <c r="D115" s="31"/>
      <c r="E115" s="206" t="str">
        <f>E9</f>
        <v xml:space="preserve">VON - Vedlejší a ostatní náklady stavby </v>
      </c>
      <c r="F115" s="242"/>
      <c r="G115" s="242"/>
      <c r="H115" s="242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7" t="s">
        <v>20</v>
      </c>
      <c r="D117" s="31"/>
      <c r="E117" s="31"/>
      <c r="F117" s="25" t="str">
        <f>F12</f>
        <v>Ostrava</v>
      </c>
      <c r="G117" s="31"/>
      <c r="H117" s="31"/>
      <c r="I117" s="27" t="s">
        <v>22</v>
      </c>
      <c r="J117" s="54" t="str">
        <f>IF(J12="","",J12)</f>
        <v>8. 4. 2020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7" t="s">
        <v>28</v>
      </c>
      <c r="D119" s="31"/>
      <c r="E119" s="31"/>
      <c r="F119" s="25" t="str">
        <f>E15</f>
        <v>VŠB-TU Ostrava</v>
      </c>
      <c r="G119" s="31"/>
      <c r="H119" s="31"/>
      <c r="I119" s="27" t="s">
        <v>34</v>
      </c>
      <c r="J119" s="29" t="str">
        <f>E21</f>
        <v>MARPO s.r.o.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7" t="s">
        <v>32</v>
      </c>
      <c r="D120" s="31"/>
      <c r="E120" s="31"/>
      <c r="F120" s="25" t="str">
        <f>IF(E18="","",E18)</f>
        <v>Na základě výběrového řízení</v>
      </c>
      <c r="G120" s="31"/>
      <c r="H120" s="31"/>
      <c r="I120" s="27" t="s">
        <v>37</v>
      </c>
      <c r="J120" s="29" t="str">
        <f>E24</f>
        <v xml:space="preserve"> </v>
      </c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20"/>
      <c r="B122" s="121"/>
      <c r="C122" s="122" t="s">
        <v>126</v>
      </c>
      <c r="D122" s="123" t="s">
        <v>66</v>
      </c>
      <c r="E122" s="123" t="s">
        <v>62</v>
      </c>
      <c r="F122" s="123" t="s">
        <v>63</v>
      </c>
      <c r="G122" s="123" t="s">
        <v>127</v>
      </c>
      <c r="H122" s="123" t="s">
        <v>128</v>
      </c>
      <c r="I122" s="123" t="s">
        <v>129</v>
      </c>
      <c r="J122" s="123" t="s">
        <v>115</v>
      </c>
      <c r="K122" s="124" t="s">
        <v>130</v>
      </c>
      <c r="L122" s="125"/>
      <c r="M122" s="61" t="s">
        <v>1</v>
      </c>
      <c r="N122" s="62" t="s">
        <v>45</v>
      </c>
      <c r="O122" s="62" t="s">
        <v>131</v>
      </c>
      <c r="P122" s="62" t="s">
        <v>132</v>
      </c>
      <c r="Q122" s="62" t="s">
        <v>133</v>
      </c>
      <c r="R122" s="62" t="s">
        <v>134</v>
      </c>
      <c r="S122" s="62" t="s">
        <v>135</v>
      </c>
      <c r="T122" s="63" t="s">
        <v>136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>
      <c r="A123" s="31"/>
      <c r="B123" s="32"/>
      <c r="C123" s="68" t="s">
        <v>137</v>
      </c>
      <c r="D123" s="31"/>
      <c r="E123" s="31"/>
      <c r="F123" s="31"/>
      <c r="G123" s="31"/>
      <c r="H123" s="31"/>
      <c r="I123" s="31"/>
      <c r="J123" s="126">
        <f>BK123</f>
        <v>0</v>
      </c>
      <c r="K123" s="31"/>
      <c r="L123" s="32"/>
      <c r="M123" s="64"/>
      <c r="N123" s="55"/>
      <c r="O123" s="65"/>
      <c r="P123" s="127">
        <f>P124</f>
        <v>0</v>
      </c>
      <c r="Q123" s="65"/>
      <c r="R123" s="127">
        <f>R124</f>
        <v>0</v>
      </c>
      <c r="S123" s="65"/>
      <c r="T123" s="128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8" t="s">
        <v>80</v>
      </c>
      <c r="AU123" s="18" t="s">
        <v>117</v>
      </c>
      <c r="BK123" s="129">
        <f>BK124</f>
        <v>0</v>
      </c>
    </row>
    <row r="124" spans="1:65" s="12" customFormat="1" ht="25.9" customHeight="1">
      <c r="B124" s="130"/>
      <c r="D124" s="131" t="s">
        <v>80</v>
      </c>
      <c r="E124" s="132" t="s">
        <v>138</v>
      </c>
      <c r="F124" s="132" t="s">
        <v>138</v>
      </c>
      <c r="J124" s="133">
        <f>BK124</f>
        <v>0</v>
      </c>
      <c r="L124" s="130"/>
      <c r="M124" s="134"/>
      <c r="N124" s="135"/>
      <c r="O124" s="135"/>
      <c r="P124" s="136">
        <f>P125+P128+P131+P136+P139+P142</f>
        <v>0</v>
      </c>
      <c r="Q124" s="135"/>
      <c r="R124" s="136">
        <f>R125+R128+R131+R136+R139+R142</f>
        <v>0</v>
      </c>
      <c r="S124" s="135"/>
      <c r="T124" s="137">
        <f>T125+T128+T131+T136+T139+T142</f>
        <v>0</v>
      </c>
      <c r="AR124" s="131" t="s">
        <v>139</v>
      </c>
      <c r="AT124" s="138" t="s">
        <v>80</v>
      </c>
      <c r="AU124" s="138" t="s">
        <v>81</v>
      </c>
      <c r="AY124" s="131" t="s">
        <v>140</v>
      </c>
      <c r="BK124" s="139">
        <f>BK125+BK128+BK131+BK136+BK139+BK142</f>
        <v>0</v>
      </c>
    </row>
    <row r="125" spans="1:65" s="12" customFormat="1" ht="22.9" customHeight="1">
      <c r="B125" s="130"/>
      <c r="D125" s="131" t="s">
        <v>80</v>
      </c>
      <c r="E125" s="140" t="s">
        <v>141</v>
      </c>
      <c r="F125" s="140" t="s">
        <v>142</v>
      </c>
      <c r="J125" s="141">
        <f>BK125</f>
        <v>0</v>
      </c>
      <c r="L125" s="130"/>
      <c r="M125" s="134"/>
      <c r="N125" s="135"/>
      <c r="O125" s="135"/>
      <c r="P125" s="136">
        <f>SUM(P126:P127)</f>
        <v>0</v>
      </c>
      <c r="Q125" s="135"/>
      <c r="R125" s="136">
        <f>SUM(R126:R127)</f>
        <v>0</v>
      </c>
      <c r="S125" s="135"/>
      <c r="T125" s="137">
        <f>SUM(T126:T127)</f>
        <v>0</v>
      </c>
      <c r="AR125" s="131" t="s">
        <v>139</v>
      </c>
      <c r="AT125" s="138" t="s">
        <v>80</v>
      </c>
      <c r="AU125" s="138" t="s">
        <v>89</v>
      </c>
      <c r="AY125" s="131" t="s">
        <v>140</v>
      </c>
      <c r="BK125" s="139">
        <f>SUM(BK126:BK127)</f>
        <v>0</v>
      </c>
    </row>
    <row r="126" spans="1:65" s="2" customFormat="1" ht="16.5" customHeight="1">
      <c r="A126" s="31"/>
      <c r="B126" s="142"/>
      <c r="C126" s="143" t="s">
        <v>89</v>
      </c>
      <c r="D126" s="143" t="s">
        <v>143</v>
      </c>
      <c r="E126" s="144" t="s">
        <v>144</v>
      </c>
      <c r="F126" s="145" t="s">
        <v>145</v>
      </c>
      <c r="G126" s="146" t="s">
        <v>146</v>
      </c>
      <c r="H126" s="147">
        <v>1</v>
      </c>
      <c r="I126" s="148"/>
      <c r="J126" s="148">
        <f>ROUND(I126*H126,2)</f>
        <v>0</v>
      </c>
      <c r="K126" s="145" t="s">
        <v>147</v>
      </c>
      <c r="L126" s="32"/>
      <c r="M126" s="149" t="s">
        <v>1</v>
      </c>
      <c r="N126" s="150" t="s">
        <v>46</v>
      </c>
      <c r="O126" s="151">
        <v>0</v>
      </c>
      <c r="P126" s="151">
        <f>O126*H126</f>
        <v>0</v>
      </c>
      <c r="Q126" s="151">
        <v>0</v>
      </c>
      <c r="R126" s="151">
        <f>Q126*H126</f>
        <v>0</v>
      </c>
      <c r="S126" s="151">
        <v>0</v>
      </c>
      <c r="T126" s="152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3" t="s">
        <v>148</v>
      </c>
      <c r="AT126" s="153" t="s">
        <v>143</v>
      </c>
      <c r="AU126" s="153" t="s">
        <v>91</v>
      </c>
      <c r="AY126" s="18" t="s">
        <v>140</v>
      </c>
      <c r="BE126" s="154">
        <f>IF(N126="základní",J126,0)</f>
        <v>0</v>
      </c>
      <c r="BF126" s="154">
        <f>IF(N126="snížená",J126,0)</f>
        <v>0</v>
      </c>
      <c r="BG126" s="154">
        <f>IF(N126="zákl. přenesená",J126,0)</f>
        <v>0</v>
      </c>
      <c r="BH126" s="154">
        <f>IF(N126="sníž. přenesená",J126,0)</f>
        <v>0</v>
      </c>
      <c r="BI126" s="154">
        <f>IF(N126="nulová",J126,0)</f>
        <v>0</v>
      </c>
      <c r="BJ126" s="18" t="s">
        <v>89</v>
      </c>
      <c r="BK126" s="154">
        <f>ROUND(I126*H126,2)</f>
        <v>0</v>
      </c>
      <c r="BL126" s="18" t="s">
        <v>148</v>
      </c>
      <c r="BM126" s="153" t="s">
        <v>149</v>
      </c>
    </row>
    <row r="127" spans="1:65" s="2" customFormat="1" ht="19.5">
      <c r="A127" s="31"/>
      <c r="B127" s="32"/>
      <c r="C127" s="31"/>
      <c r="D127" s="155" t="s">
        <v>150</v>
      </c>
      <c r="E127" s="31"/>
      <c r="F127" s="156" t="s">
        <v>151</v>
      </c>
      <c r="G127" s="31"/>
      <c r="H127" s="31"/>
      <c r="I127" s="31"/>
      <c r="J127" s="31"/>
      <c r="K127" s="31"/>
      <c r="L127" s="32"/>
      <c r="M127" s="157"/>
      <c r="N127" s="158"/>
      <c r="O127" s="57"/>
      <c r="P127" s="57"/>
      <c r="Q127" s="57"/>
      <c r="R127" s="57"/>
      <c r="S127" s="57"/>
      <c r="T127" s="58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8" t="s">
        <v>150</v>
      </c>
      <c r="AU127" s="18" t="s">
        <v>91</v>
      </c>
    </row>
    <row r="128" spans="1:65" s="12" customFormat="1" ht="22.9" customHeight="1">
      <c r="B128" s="130"/>
      <c r="D128" s="131" t="s">
        <v>80</v>
      </c>
      <c r="E128" s="140" t="s">
        <v>152</v>
      </c>
      <c r="F128" s="140" t="s">
        <v>153</v>
      </c>
      <c r="J128" s="141">
        <f>BK128</f>
        <v>0</v>
      </c>
      <c r="L128" s="130"/>
      <c r="M128" s="134"/>
      <c r="N128" s="135"/>
      <c r="O128" s="135"/>
      <c r="P128" s="136">
        <f>SUM(P129:P130)</f>
        <v>0</v>
      </c>
      <c r="Q128" s="135"/>
      <c r="R128" s="136">
        <f>SUM(R129:R130)</f>
        <v>0</v>
      </c>
      <c r="S128" s="135"/>
      <c r="T128" s="137">
        <f>SUM(T129:T130)</f>
        <v>0</v>
      </c>
      <c r="AR128" s="131" t="s">
        <v>139</v>
      </c>
      <c r="AT128" s="138" t="s">
        <v>80</v>
      </c>
      <c r="AU128" s="138" t="s">
        <v>89</v>
      </c>
      <c r="AY128" s="131" t="s">
        <v>140</v>
      </c>
      <c r="BK128" s="139">
        <f>SUM(BK129:BK130)</f>
        <v>0</v>
      </c>
    </row>
    <row r="129" spans="1:65" s="2" customFormat="1" ht="16.5" customHeight="1">
      <c r="A129" s="31"/>
      <c r="B129" s="142"/>
      <c r="C129" s="143" t="s">
        <v>91</v>
      </c>
      <c r="D129" s="143" t="s">
        <v>143</v>
      </c>
      <c r="E129" s="144" t="s">
        <v>154</v>
      </c>
      <c r="F129" s="145" t="s">
        <v>155</v>
      </c>
      <c r="G129" s="146" t="s">
        <v>146</v>
      </c>
      <c r="H129" s="147">
        <v>1</v>
      </c>
      <c r="I129" s="148"/>
      <c r="J129" s="148">
        <f>ROUND(I129*H129,2)</f>
        <v>0</v>
      </c>
      <c r="K129" s="145" t="s">
        <v>147</v>
      </c>
      <c r="L129" s="32"/>
      <c r="M129" s="149" t="s">
        <v>1</v>
      </c>
      <c r="N129" s="150" t="s">
        <v>46</v>
      </c>
      <c r="O129" s="151">
        <v>0</v>
      </c>
      <c r="P129" s="151">
        <f>O129*H129</f>
        <v>0</v>
      </c>
      <c r="Q129" s="151">
        <v>0</v>
      </c>
      <c r="R129" s="151">
        <f>Q129*H129</f>
        <v>0</v>
      </c>
      <c r="S129" s="151">
        <v>0</v>
      </c>
      <c r="T129" s="15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3" t="s">
        <v>148</v>
      </c>
      <c r="AT129" s="153" t="s">
        <v>143</v>
      </c>
      <c r="AU129" s="153" t="s">
        <v>91</v>
      </c>
      <c r="AY129" s="18" t="s">
        <v>140</v>
      </c>
      <c r="BE129" s="154">
        <f>IF(N129="základní",J129,0)</f>
        <v>0</v>
      </c>
      <c r="BF129" s="154">
        <f>IF(N129="snížená",J129,0)</f>
        <v>0</v>
      </c>
      <c r="BG129" s="154">
        <f>IF(N129="zákl. přenesená",J129,0)</f>
        <v>0</v>
      </c>
      <c r="BH129" s="154">
        <f>IF(N129="sníž. přenesená",J129,0)</f>
        <v>0</v>
      </c>
      <c r="BI129" s="154">
        <f>IF(N129="nulová",J129,0)</f>
        <v>0</v>
      </c>
      <c r="BJ129" s="18" t="s">
        <v>89</v>
      </c>
      <c r="BK129" s="154">
        <f>ROUND(I129*H129,2)</f>
        <v>0</v>
      </c>
      <c r="BL129" s="18" t="s">
        <v>148</v>
      </c>
      <c r="BM129" s="153" t="s">
        <v>156</v>
      </c>
    </row>
    <row r="130" spans="1:65" s="2" customFormat="1" ht="117">
      <c r="A130" s="31"/>
      <c r="B130" s="32"/>
      <c r="C130" s="31"/>
      <c r="D130" s="155" t="s">
        <v>150</v>
      </c>
      <c r="E130" s="31"/>
      <c r="F130" s="156" t="s">
        <v>157</v>
      </c>
      <c r="G130" s="31"/>
      <c r="H130" s="31"/>
      <c r="I130" s="31"/>
      <c r="J130" s="31"/>
      <c r="K130" s="31"/>
      <c r="L130" s="32"/>
      <c r="M130" s="157"/>
      <c r="N130" s="158"/>
      <c r="O130" s="57"/>
      <c r="P130" s="57"/>
      <c r="Q130" s="57"/>
      <c r="R130" s="57"/>
      <c r="S130" s="57"/>
      <c r="T130" s="58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150</v>
      </c>
      <c r="AU130" s="18" t="s">
        <v>91</v>
      </c>
    </row>
    <row r="131" spans="1:65" s="12" customFormat="1" ht="22.9" customHeight="1">
      <c r="B131" s="130"/>
      <c r="D131" s="131" t="s">
        <v>80</v>
      </c>
      <c r="E131" s="140" t="s">
        <v>158</v>
      </c>
      <c r="F131" s="140" t="s">
        <v>159</v>
      </c>
      <c r="J131" s="141">
        <f>BK131</f>
        <v>0</v>
      </c>
      <c r="L131" s="130"/>
      <c r="M131" s="134"/>
      <c r="N131" s="135"/>
      <c r="O131" s="135"/>
      <c r="P131" s="136">
        <f>SUM(P132:P135)</f>
        <v>0</v>
      </c>
      <c r="Q131" s="135"/>
      <c r="R131" s="136">
        <f>SUM(R132:R135)</f>
        <v>0</v>
      </c>
      <c r="S131" s="135"/>
      <c r="T131" s="137">
        <f>SUM(T132:T135)</f>
        <v>0</v>
      </c>
      <c r="AR131" s="131" t="s">
        <v>139</v>
      </c>
      <c r="AT131" s="138" t="s">
        <v>80</v>
      </c>
      <c r="AU131" s="138" t="s">
        <v>89</v>
      </c>
      <c r="AY131" s="131" t="s">
        <v>140</v>
      </c>
      <c r="BK131" s="139">
        <f>SUM(BK132:BK135)</f>
        <v>0</v>
      </c>
    </row>
    <row r="132" spans="1:65" s="2" customFormat="1" ht="16.5" customHeight="1">
      <c r="A132" s="31"/>
      <c r="B132" s="142"/>
      <c r="C132" s="143" t="s">
        <v>160</v>
      </c>
      <c r="D132" s="143" t="s">
        <v>143</v>
      </c>
      <c r="E132" s="144" t="s">
        <v>161</v>
      </c>
      <c r="F132" s="145" t="s">
        <v>162</v>
      </c>
      <c r="G132" s="146" t="s">
        <v>146</v>
      </c>
      <c r="H132" s="147">
        <v>1</v>
      </c>
      <c r="I132" s="148"/>
      <c r="J132" s="148">
        <f>ROUND(I132*H132,2)</f>
        <v>0</v>
      </c>
      <c r="K132" s="145" t="s">
        <v>147</v>
      </c>
      <c r="L132" s="32"/>
      <c r="M132" s="149" t="s">
        <v>1</v>
      </c>
      <c r="N132" s="150" t="s">
        <v>46</v>
      </c>
      <c r="O132" s="151">
        <v>0</v>
      </c>
      <c r="P132" s="151">
        <f>O132*H132</f>
        <v>0</v>
      </c>
      <c r="Q132" s="151">
        <v>0</v>
      </c>
      <c r="R132" s="151">
        <f>Q132*H132</f>
        <v>0</v>
      </c>
      <c r="S132" s="151">
        <v>0</v>
      </c>
      <c r="T132" s="152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3" t="s">
        <v>148</v>
      </c>
      <c r="AT132" s="153" t="s">
        <v>143</v>
      </c>
      <c r="AU132" s="153" t="s">
        <v>91</v>
      </c>
      <c r="AY132" s="18" t="s">
        <v>140</v>
      </c>
      <c r="BE132" s="154">
        <f>IF(N132="základní",J132,0)</f>
        <v>0</v>
      </c>
      <c r="BF132" s="154">
        <f>IF(N132="snížená",J132,0)</f>
        <v>0</v>
      </c>
      <c r="BG132" s="154">
        <f>IF(N132="zákl. přenesená",J132,0)</f>
        <v>0</v>
      </c>
      <c r="BH132" s="154">
        <f>IF(N132="sníž. přenesená",J132,0)</f>
        <v>0</v>
      </c>
      <c r="BI132" s="154">
        <f>IF(N132="nulová",J132,0)</f>
        <v>0</v>
      </c>
      <c r="BJ132" s="18" t="s">
        <v>89</v>
      </c>
      <c r="BK132" s="154">
        <f>ROUND(I132*H132,2)</f>
        <v>0</v>
      </c>
      <c r="BL132" s="18" t="s">
        <v>148</v>
      </c>
      <c r="BM132" s="153" t="s">
        <v>163</v>
      </c>
    </row>
    <row r="133" spans="1:65" s="2" customFormat="1" ht="68.25">
      <c r="A133" s="31"/>
      <c r="B133" s="32"/>
      <c r="C133" s="31"/>
      <c r="D133" s="155" t="s">
        <v>150</v>
      </c>
      <c r="E133" s="31"/>
      <c r="F133" s="156" t="s">
        <v>164</v>
      </c>
      <c r="G133" s="31"/>
      <c r="H133" s="31"/>
      <c r="I133" s="31"/>
      <c r="J133" s="31"/>
      <c r="K133" s="31"/>
      <c r="L133" s="32"/>
      <c r="M133" s="157"/>
      <c r="N133" s="158"/>
      <c r="O133" s="57"/>
      <c r="P133" s="57"/>
      <c r="Q133" s="57"/>
      <c r="R133" s="57"/>
      <c r="S133" s="57"/>
      <c r="T133" s="58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8" t="s">
        <v>150</v>
      </c>
      <c r="AU133" s="18" t="s">
        <v>91</v>
      </c>
    </row>
    <row r="134" spans="1:65" s="2" customFormat="1" ht="16.5" customHeight="1">
      <c r="A134" s="31"/>
      <c r="B134" s="142"/>
      <c r="C134" s="143" t="s">
        <v>165</v>
      </c>
      <c r="D134" s="143" t="s">
        <v>143</v>
      </c>
      <c r="E134" s="144" t="s">
        <v>166</v>
      </c>
      <c r="F134" s="145" t="s">
        <v>167</v>
      </c>
      <c r="G134" s="146" t="s">
        <v>146</v>
      </c>
      <c r="H134" s="147">
        <v>1</v>
      </c>
      <c r="I134" s="148"/>
      <c r="J134" s="148">
        <f>ROUND(I134*H134,2)</f>
        <v>0</v>
      </c>
      <c r="K134" s="145" t="s">
        <v>147</v>
      </c>
      <c r="L134" s="32"/>
      <c r="M134" s="149" t="s">
        <v>1</v>
      </c>
      <c r="N134" s="150" t="s">
        <v>46</v>
      </c>
      <c r="O134" s="151">
        <v>0</v>
      </c>
      <c r="P134" s="151">
        <f>O134*H134</f>
        <v>0</v>
      </c>
      <c r="Q134" s="151">
        <v>0</v>
      </c>
      <c r="R134" s="151">
        <f>Q134*H134</f>
        <v>0</v>
      </c>
      <c r="S134" s="151">
        <v>0</v>
      </c>
      <c r="T134" s="152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3" t="s">
        <v>148</v>
      </c>
      <c r="AT134" s="153" t="s">
        <v>143</v>
      </c>
      <c r="AU134" s="153" t="s">
        <v>91</v>
      </c>
      <c r="AY134" s="18" t="s">
        <v>140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8" t="s">
        <v>89</v>
      </c>
      <c r="BK134" s="154">
        <f>ROUND(I134*H134,2)</f>
        <v>0</v>
      </c>
      <c r="BL134" s="18" t="s">
        <v>148</v>
      </c>
      <c r="BM134" s="153" t="s">
        <v>168</v>
      </c>
    </row>
    <row r="135" spans="1:65" s="2" customFormat="1" ht="19.5">
      <c r="A135" s="31"/>
      <c r="B135" s="32"/>
      <c r="C135" s="31"/>
      <c r="D135" s="155" t="s">
        <v>150</v>
      </c>
      <c r="E135" s="31"/>
      <c r="F135" s="156" t="s">
        <v>169</v>
      </c>
      <c r="G135" s="31"/>
      <c r="H135" s="31"/>
      <c r="I135" s="31"/>
      <c r="J135" s="31"/>
      <c r="K135" s="31"/>
      <c r="L135" s="32"/>
      <c r="M135" s="157"/>
      <c r="N135" s="158"/>
      <c r="O135" s="57"/>
      <c r="P135" s="57"/>
      <c r="Q135" s="57"/>
      <c r="R135" s="57"/>
      <c r="S135" s="57"/>
      <c r="T135" s="58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8" t="s">
        <v>150</v>
      </c>
      <c r="AU135" s="18" t="s">
        <v>91</v>
      </c>
    </row>
    <row r="136" spans="1:65" s="12" customFormat="1" ht="22.9" customHeight="1">
      <c r="B136" s="130"/>
      <c r="D136" s="131" t="s">
        <v>80</v>
      </c>
      <c r="E136" s="140" t="s">
        <v>170</v>
      </c>
      <c r="F136" s="140" t="s">
        <v>171</v>
      </c>
      <c r="J136" s="141">
        <f>BK136</f>
        <v>0</v>
      </c>
      <c r="L136" s="130"/>
      <c r="M136" s="134"/>
      <c r="N136" s="135"/>
      <c r="O136" s="135"/>
      <c r="P136" s="136">
        <f>SUM(P137:P138)</f>
        <v>0</v>
      </c>
      <c r="Q136" s="135"/>
      <c r="R136" s="136">
        <f>SUM(R137:R138)</f>
        <v>0</v>
      </c>
      <c r="S136" s="135"/>
      <c r="T136" s="137">
        <f>SUM(T137:T138)</f>
        <v>0</v>
      </c>
      <c r="AR136" s="131" t="s">
        <v>139</v>
      </c>
      <c r="AT136" s="138" t="s">
        <v>80</v>
      </c>
      <c r="AU136" s="138" t="s">
        <v>89</v>
      </c>
      <c r="AY136" s="131" t="s">
        <v>140</v>
      </c>
      <c r="BK136" s="139">
        <f>SUM(BK137:BK138)</f>
        <v>0</v>
      </c>
    </row>
    <row r="137" spans="1:65" s="2" customFormat="1" ht="16.5" customHeight="1">
      <c r="A137" s="31"/>
      <c r="B137" s="142"/>
      <c r="C137" s="143" t="s">
        <v>139</v>
      </c>
      <c r="D137" s="143" t="s">
        <v>143</v>
      </c>
      <c r="E137" s="144" t="s">
        <v>172</v>
      </c>
      <c r="F137" s="145" t="s">
        <v>173</v>
      </c>
      <c r="G137" s="146" t="s">
        <v>146</v>
      </c>
      <c r="H137" s="147">
        <v>1</v>
      </c>
      <c r="I137" s="148"/>
      <c r="J137" s="148">
        <f>ROUND(I137*H137,2)</f>
        <v>0</v>
      </c>
      <c r="K137" s="145" t="s">
        <v>147</v>
      </c>
      <c r="L137" s="32"/>
      <c r="M137" s="149" t="s">
        <v>1</v>
      </c>
      <c r="N137" s="150" t="s">
        <v>46</v>
      </c>
      <c r="O137" s="151">
        <v>0</v>
      </c>
      <c r="P137" s="151">
        <f>O137*H137</f>
        <v>0</v>
      </c>
      <c r="Q137" s="151">
        <v>0</v>
      </c>
      <c r="R137" s="151">
        <f>Q137*H137</f>
        <v>0</v>
      </c>
      <c r="S137" s="151">
        <v>0</v>
      </c>
      <c r="T137" s="152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3" t="s">
        <v>148</v>
      </c>
      <c r="AT137" s="153" t="s">
        <v>143</v>
      </c>
      <c r="AU137" s="153" t="s">
        <v>91</v>
      </c>
      <c r="AY137" s="18" t="s">
        <v>140</v>
      </c>
      <c r="BE137" s="154">
        <f>IF(N137="základní",J137,0)</f>
        <v>0</v>
      </c>
      <c r="BF137" s="154">
        <f>IF(N137="snížená",J137,0)</f>
        <v>0</v>
      </c>
      <c r="BG137" s="154">
        <f>IF(N137="zákl. přenesená",J137,0)</f>
        <v>0</v>
      </c>
      <c r="BH137" s="154">
        <f>IF(N137="sníž. přenesená",J137,0)</f>
        <v>0</v>
      </c>
      <c r="BI137" s="154">
        <f>IF(N137="nulová",J137,0)</f>
        <v>0</v>
      </c>
      <c r="BJ137" s="18" t="s">
        <v>89</v>
      </c>
      <c r="BK137" s="154">
        <f>ROUND(I137*H137,2)</f>
        <v>0</v>
      </c>
      <c r="BL137" s="18" t="s">
        <v>148</v>
      </c>
      <c r="BM137" s="153" t="s">
        <v>174</v>
      </c>
    </row>
    <row r="138" spans="1:65" s="2" customFormat="1" ht="29.25">
      <c r="A138" s="31"/>
      <c r="B138" s="32"/>
      <c r="C138" s="31"/>
      <c r="D138" s="155" t="s">
        <v>150</v>
      </c>
      <c r="E138" s="31"/>
      <c r="F138" s="156" t="s">
        <v>175</v>
      </c>
      <c r="G138" s="31"/>
      <c r="H138" s="31"/>
      <c r="I138" s="31"/>
      <c r="J138" s="31"/>
      <c r="K138" s="31"/>
      <c r="L138" s="32"/>
      <c r="M138" s="157"/>
      <c r="N138" s="158"/>
      <c r="O138" s="57"/>
      <c r="P138" s="57"/>
      <c r="Q138" s="57"/>
      <c r="R138" s="57"/>
      <c r="S138" s="57"/>
      <c r="T138" s="58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8" t="s">
        <v>150</v>
      </c>
      <c r="AU138" s="18" t="s">
        <v>91</v>
      </c>
    </row>
    <row r="139" spans="1:65" s="12" customFormat="1" ht="22.9" customHeight="1">
      <c r="B139" s="130"/>
      <c r="D139" s="131" t="s">
        <v>80</v>
      </c>
      <c r="E139" s="140" t="s">
        <v>176</v>
      </c>
      <c r="F139" s="140" t="s">
        <v>177</v>
      </c>
      <c r="J139" s="141">
        <f>BK139</f>
        <v>0</v>
      </c>
      <c r="L139" s="130"/>
      <c r="M139" s="134"/>
      <c r="N139" s="135"/>
      <c r="O139" s="135"/>
      <c r="P139" s="136">
        <f>SUM(P140:P141)</f>
        <v>0</v>
      </c>
      <c r="Q139" s="135"/>
      <c r="R139" s="136">
        <f>SUM(R140:R141)</f>
        <v>0</v>
      </c>
      <c r="S139" s="135"/>
      <c r="T139" s="137">
        <f>SUM(T140:T141)</f>
        <v>0</v>
      </c>
      <c r="AR139" s="131" t="s">
        <v>139</v>
      </c>
      <c r="AT139" s="138" t="s">
        <v>80</v>
      </c>
      <c r="AU139" s="138" t="s">
        <v>89</v>
      </c>
      <c r="AY139" s="131" t="s">
        <v>140</v>
      </c>
      <c r="BK139" s="139">
        <f>SUM(BK140:BK141)</f>
        <v>0</v>
      </c>
    </row>
    <row r="140" spans="1:65" s="2" customFormat="1" ht="16.5" customHeight="1">
      <c r="A140" s="31"/>
      <c r="B140" s="142"/>
      <c r="C140" s="143" t="s">
        <v>178</v>
      </c>
      <c r="D140" s="143" t="s">
        <v>143</v>
      </c>
      <c r="E140" s="144" t="s">
        <v>179</v>
      </c>
      <c r="F140" s="145" t="s">
        <v>180</v>
      </c>
      <c r="G140" s="146" t="s">
        <v>146</v>
      </c>
      <c r="H140" s="147">
        <v>1</v>
      </c>
      <c r="I140" s="148"/>
      <c r="J140" s="148">
        <f>ROUND(I140*H140,2)</f>
        <v>0</v>
      </c>
      <c r="K140" s="145" t="s">
        <v>147</v>
      </c>
      <c r="L140" s="32"/>
      <c r="M140" s="149" t="s">
        <v>1</v>
      </c>
      <c r="N140" s="150" t="s">
        <v>46</v>
      </c>
      <c r="O140" s="151">
        <v>0</v>
      </c>
      <c r="P140" s="151">
        <f>O140*H140</f>
        <v>0</v>
      </c>
      <c r="Q140" s="151">
        <v>0</v>
      </c>
      <c r="R140" s="151">
        <f>Q140*H140</f>
        <v>0</v>
      </c>
      <c r="S140" s="151">
        <v>0</v>
      </c>
      <c r="T140" s="152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3" t="s">
        <v>148</v>
      </c>
      <c r="AT140" s="153" t="s">
        <v>143</v>
      </c>
      <c r="AU140" s="153" t="s">
        <v>91</v>
      </c>
      <c r="AY140" s="18" t="s">
        <v>140</v>
      </c>
      <c r="BE140" s="154">
        <f>IF(N140="základní",J140,0)</f>
        <v>0</v>
      </c>
      <c r="BF140" s="154">
        <f>IF(N140="snížená",J140,0)</f>
        <v>0</v>
      </c>
      <c r="BG140" s="154">
        <f>IF(N140="zákl. přenesená",J140,0)</f>
        <v>0</v>
      </c>
      <c r="BH140" s="154">
        <f>IF(N140="sníž. přenesená",J140,0)</f>
        <v>0</v>
      </c>
      <c r="BI140" s="154">
        <f>IF(N140="nulová",J140,0)</f>
        <v>0</v>
      </c>
      <c r="BJ140" s="18" t="s">
        <v>89</v>
      </c>
      <c r="BK140" s="154">
        <f>ROUND(I140*H140,2)</f>
        <v>0</v>
      </c>
      <c r="BL140" s="18" t="s">
        <v>148</v>
      </c>
      <c r="BM140" s="153" t="s">
        <v>181</v>
      </c>
    </row>
    <row r="141" spans="1:65" s="2" customFormat="1" ht="39">
      <c r="A141" s="31"/>
      <c r="B141" s="32"/>
      <c r="C141" s="31"/>
      <c r="D141" s="155" t="s">
        <v>150</v>
      </c>
      <c r="E141" s="31"/>
      <c r="F141" s="156" t="s">
        <v>182</v>
      </c>
      <c r="G141" s="31"/>
      <c r="H141" s="31"/>
      <c r="I141" s="31"/>
      <c r="J141" s="31"/>
      <c r="K141" s="31"/>
      <c r="L141" s="32"/>
      <c r="M141" s="157"/>
      <c r="N141" s="158"/>
      <c r="O141" s="57"/>
      <c r="P141" s="57"/>
      <c r="Q141" s="57"/>
      <c r="R141" s="57"/>
      <c r="S141" s="57"/>
      <c r="T141" s="58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8" t="s">
        <v>150</v>
      </c>
      <c r="AU141" s="18" t="s">
        <v>91</v>
      </c>
    </row>
    <row r="142" spans="1:65" s="12" customFormat="1" ht="22.9" customHeight="1">
      <c r="B142" s="130"/>
      <c r="D142" s="131" t="s">
        <v>80</v>
      </c>
      <c r="E142" s="140" t="s">
        <v>183</v>
      </c>
      <c r="F142" s="140" t="s">
        <v>184</v>
      </c>
      <c r="J142" s="141">
        <f>BK142</f>
        <v>0</v>
      </c>
      <c r="L142" s="130"/>
      <c r="M142" s="134"/>
      <c r="N142" s="135"/>
      <c r="O142" s="135"/>
      <c r="P142" s="136">
        <f>SUM(P143:P144)</f>
        <v>0</v>
      </c>
      <c r="Q142" s="135"/>
      <c r="R142" s="136">
        <f>SUM(R143:R144)</f>
        <v>0</v>
      </c>
      <c r="S142" s="135"/>
      <c r="T142" s="137">
        <f>SUM(T143:T144)</f>
        <v>0</v>
      </c>
      <c r="AR142" s="131" t="s">
        <v>139</v>
      </c>
      <c r="AT142" s="138" t="s">
        <v>80</v>
      </c>
      <c r="AU142" s="138" t="s">
        <v>89</v>
      </c>
      <c r="AY142" s="131" t="s">
        <v>140</v>
      </c>
      <c r="BK142" s="139">
        <f>SUM(BK143:BK144)</f>
        <v>0</v>
      </c>
    </row>
    <row r="143" spans="1:65" s="2" customFormat="1" ht="16.5" customHeight="1">
      <c r="A143" s="31"/>
      <c r="B143" s="142"/>
      <c r="C143" s="143" t="s">
        <v>185</v>
      </c>
      <c r="D143" s="143" t="s">
        <v>143</v>
      </c>
      <c r="E143" s="144" t="s">
        <v>186</v>
      </c>
      <c r="F143" s="145" t="s">
        <v>184</v>
      </c>
      <c r="G143" s="146" t="s">
        <v>146</v>
      </c>
      <c r="H143" s="147">
        <v>1</v>
      </c>
      <c r="I143" s="148"/>
      <c r="J143" s="148">
        <f>ROUND(I143*H143,2)</f>
        <v>0</v>
      </c>
      <c r="K143" s="145" t="s">
        <v>147</v>
      </c>
      <c r="L143" s="32"/>
      <c r="M143" s="149" t="s">
        <v>1</v>
      </c>
      <c r="N143" s="150" t="s">
        <v>46</v>
      </c>
      <c r="O143" s="151">
        <v>0</v>
      </c>
      <c r="P143" s="151">
        <f>O143*H143</f>
        <v>0</v>
      </c>
      <c r="Q143" s="151">
        <v>0</v>
      </c>
      <c r="R143" s="151">
        <f>Q143*H143</f>
        <v>0</v>
      </c>
      <c r="S143" s="151">
        <v>0</v>
      </c>
      <c r="T143" s="152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3" t="s">
        <v>148</v>
      </c>
      <c r="AT143" s="153" t="s">
        <v>143</v>
      </c>
      <c r="AU143" s="153" t="s">
        <v>91</v>
      </c>
      <c r="AY143" s="18" t="s">
        <v>140</v>
      </c>
      <c r="BE143" s="154">
        <f>IF(N143="základní",J143,0)</f>
        <v>0</v>
      </c>
      <c r="BF143" s="154">
        <f>IF(N143="snížená",J143,0)</f>
        <v>0</v>
      </c>
      <c r="BG143" s="154">
        <f>IF(N143="zákl. přenesená",J143,0)</f>
        <v>0</v>
      </c>
      <c r="BH143" s="154">
        <f>IF(N143="sníž. přenesená",J143,0)</f>
        <v>0</v>
      </c>
      <c r="BI143" s="154">
        <f>IF(N143="nulová",J143,0)</f>
        <v>0</v>
      </c>
      <c r="BJ143" s="18" t="s">
        <v>89</v>
      </c>
      <c r="BK143" s="154">
        <f>ROUND(I143*H143,2)</f>
        <v>0</v>
      </c>
      <c r="BL143" s="18" t="s">
        <v>148</v>
      </c>
      <c r="BM143" s="153" t="s">
        <v>187</v>
      </c>
    </row>
    <row r="144" spans="1:65" s="2" customFormat="1" ht="68.25">
      <c r="A144" s="31"/>
      <c r="B144" s="32"/>
      <c r="C144" s="31"/>
      <c r="D144" s="155" t="s">
        <v>150</v>
      </c>
      <c r="E144" s="31"/>
      <c r="F144" s="156" t="s">
        <v>188</v>
      </c>
      <c r="G144" s="31"/>
      <c r="H144" s="31"/>
      <c r="I144" s="31"/>
      <c r="J144" s="31"/>
      <c r="K144" s="31"/>
      <c r="L144" s="32"/>
      <c r="M144" s="159"/>
      <c r="N144" s="160"/>
      <c r="O144" s="161"/>
      <c r="P144" s="161"/>
      <c r="Q144" s="161"/>
      <c r="R144" s="161"/>
      <c r="S144" s="161"/>
      <c r="T144" s="162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8" t="s">
        <v>150</v>
      </c>
      <c r="AU144" s="18" t="s">
        <v>91</v>
      </c>
    </row>
    <row r="145" spans="1:31" s="2" customFormat="1" ht="6.95" customHeight="1">
      <c r="A145" s="31"/>
      <c r="B145" s="46"/>
      <c r="C145" s="47"/>
      <c r="D145" s="47"/>
      <c r="E145" s="47"/>
      <c r="F145" s="47"/>
      <c r="G145" s="47"/>
      <c r="H145" s="47"/>
      <c r="I145" s="47"/>
      <c r="J145" s="47"/>
      <c r="K145" s="47"/>
      <c r="L145" s="32"/>
      <c r="M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</row>
  </sheetData>
  <autoFilter ref="C122:K144"/>
  <mergeCells count="8">
    <mergeCell ref="E113:H113"/>
    <mergeCell ref="E115:H115"/>
    <mergeCell ref="L2:V2"/>
    <mergeCell ref="E7:H7"/>
    <mergeCell ref="E9:H9"/>
    <mergeCell ref="E27:H27"/>
    <mergeCell ref="E85:H85"/>
    <mergeCell ref="E87:H87"/>
  </mergeCells>
  <pageMargins left="0.39370078740157483" right="0.39370078740157483" top="0.78740157480314965" bottom="0.57999999999999996" header="0" footer="0"/>
  <pageSetup paperSize="9" scale="85" fitToHeight="100" orientation="landscape" blackAndWhite="1" r:id="rId1"/>
  <headerFooter>
    <oddFooter>&amp;CStrana &amp;P z &amp;N&amp;RVON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59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2"/>
    </row>
    <row r="2" spans="1:46" s="1" customFormat="1" ht="36.950000000000003" customHeight="1">
      <c r="L2" s="239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1:46" s="1" customFormat="1" ht="24.95" customHeight="1">
      <c r="B4" s="21"/>
      <c r="D4" s="22" t="s">
        <v>110</v>
      </c>
      <c r="L4" s="21"/>
      <c r="M4" s="93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STAVEBNÍ ÚPRAVY WC, PAVILON NOVÁ KNIHOVNA, ČÁST „B</v>
      </c>
      <c r="F7" s="241"/>
      <c r="G7" s="241"/>
      <c r="H7" s="241"/>
      <c r="L7" s="21"/>
    </row>
    <row r="8" spans="1:46" s="2" customFormat="1" ht="12" customHeight="1">
      <c r="A8" s="31"/>
      <c r="B8" s="32"/>
      <c r="C8" s="31"/>
      <c r="D8" s="27" t="s">
        <v>111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06" t="s">
        <v>189</v>
      </c>
      <c r="F9" s="242"/>
      <c r="G9" s="242"/>
      <c r="H9" s="242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7" t="s">
        <v>16</v>
      </c>
      <c r="E11" s="31"/>
      <c r="F11" s="25" t="s">
        <v>17</v>
      </c>
      <c r="G11" s="31"/>
      <c r="H11" s="31"/>
      <c r="I11" s="27" t="s">
        <v>18</v>
      </c>
      <c r="J11" s="25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7" t="s">
        <v>20</v>
      </c>
      <c r="E12" s="31"/>
      <c r="F12" s="25" t="s">
        <v>21</v>
      </c>
      <c r="G12" s="31"/>
      <c r="H12" s="31"/>
      <c r="I12" s="27" t="s">
        <v>22</v>
      </c>
      <c r="J12" s="54" t="str">
        <f>'Rekapitulace stavby'!AN8</f>
        <v>8. 4. 2020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7" t="s">
        <v>28</v>
      </c>
      <c r="E14" s="31"/>
      <c r="F14" s="31"/>
      <c r="G14" s="31"/>
      <c r="H14" s="31"/>
      <c r="I14" s="27" t="s">
        <v>29</v>
      </c>
      <c r="J14" s="25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5" t="s">
        <v>30</v>
      </c>
      <c r="F15" s="31"/>
      <c r="G15" s="31"/>
      <c r="H15" s="31"/>
      <c r="I15" s="27" t="s">
        <v>31</v>
      </c>
      <c r="J15" s="25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7" t="s">
        <v>32</v>
      </c>
      <c r="E17" s="31"/>
      <c r="F17" s="31"/>
      <c r="G17" s="31"/>
      <c r="H17" s="31"/>
      <c r="I17" s="27" t="s">
        <v>29</v>
      </c>
      <c r="J17" s="25" t="s">
        <v>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5" t="s">
        <v>33</v>
      </c>
      <c r="F18" s="31"/>
      <c r="G18" s="31"/>
      <c r="H18" s="31"/>
      <c r="I18" s="27" t="s">
        <v>31</v>
      </c>
      <c r="J18" s="25" t="s">
        <v>1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7" t="s">
        <v>34</v>
      </c>
      <c r="E20" s="31"/>
      <c r="F20" s="31"/>
      <c r="G20" s="31"/>
      <c r="H20" s="31"/>
      <c r="I20" s="27" t="s">
        <v>29</v>
      </c>
      <c r="J20" s="25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5" t="s">
        <v>35</v>
      </c>
      <c r="F21" s="31"/>
      <c r="G21" s="31"/>
      <c r="H21" s="31"/>
      <c r="I21" s="27" t="s">
        <v>31</v>
      </c>
      <c r="J21" s="25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7" t="s">
        <v>37</v>
      </c>
      <c r="E23" s="31"/>
      <c r="F23" s="31"/>
      <c r="G23" s="31"/>
      <c r="H23" s="31"/>
      <c r="I23" s="27" t="s">
        <v>29</v>
      </c>
      <c r="J23" s="25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5" t="str">
        <f>IF('Rekapitulace stavby'!E20="","",'Rekapitulace stavby'!E20)</f>
        <v xml:space="preserve"> </v>
      </c>
      <c r="F24" s="31"/>
      <c r="G24" s="31"/>
      <c r="H24" s="31"/>
      <c r="I24" s="27" t="s">
        <v>31</v>
      </c>
      <c r="J24" s="25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7" t="s">
        <v>39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83.25" customHeight="1">
      <c r="A27" s="94"/>
      <c r="B27" s="95"/>
      <c r="C27" s="94"/>
      <c r="D27" s="94"/>
      <c r="E27" s="228" t="s">
        <v>40</v>
      </c>
      <c r="F27" s="228"/>
      <c r="G27" s="228"/>
      <c r="H27" s="228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7" t="s">
        <v>41</v>
      </c>
      <c r="E30" s="31"/>
      <c r="F30" s="31"/>
      <c r="G30" s="31"/>
      <c r="H30" s="31"/>
      <c r="I30" s="31"/>
      <c r="J30" s="70">
        <f>ROUND(J137,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43</v>
      </c>
      <c r="G32" s="31"/>
      <c r="H32" s="31"/>
      <c r="I32" s="35" t="s">
        <v>42</v>
      </c>
      <c r="J32" s="35" t="s">
        <v>44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8" t="s">
        <v>45</v>
      </c>
      <c r="E33" s="27" t="s">
        <v>46</v>
      </c>
      <c r="F33" s="99">
        <f>ROUND((SUM(BE137:BE597)),  2)</f>
        <v>0</v>
      </c>
      <c r="G33" s="31"/>
      <c r="H33" s="31"/>
      <c r="I33" s="100">
        <v>0.21</v>
      </c>
      <c r="J33" s="99">
        <f>ROUND(((SUM(BE137:BE597))*I33),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7" t="s">
        <v>47</v>
      </c>
      <c r="F34" s="99">
        <f>ROUND((SUM(BF137:BF597)),  2)</f>
        <v>0</v>
      </c>
      <c r="G34" s="31"/>
      <c r="H34" s="31"/>
      <c r="I34" s="100">
        <v>0.15</v>
      </c>
      <c r="J34" s="99">
        <f>ROUND(((SUM(BF137:BF597))*I34),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7" t="s">
        <v>48</v>
      </c>
      <c r="F35" s="99">
        <f>ROUND((SUM(BG137:BG597)),  2)</f>
        <v>0</v>
      </c>
      <c r="G35" s="31"/>
      <c r="H35" s="31"/>
      <c r="I35" s="100">
        <v>0.21</v>
      </c>
      <c r="J35" s="99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7" t="s">
        <v>49</v>
      </c>
      <c r="F36" s="99">
        <f>ROUND((SUM(BH137:BH597)),  2)</f>
        <v>0</v>
      </c>
      <c r="G36" s="31"/>
      <c r="H36" s="31"/>
      <c r="I36" s="100">
        <v>0.15</v>
      </c>
      <c r="J36" s="99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7" t="s">
        <v>50</v>
      </c>
      <c r="F37" s="99">
        <f>ROUND((SUM(BI137:BI597)),  2)</f>
        <v>0</v>
      </c>
      <c r="G37" s="31"/>
      <c r="H37" s="31"/>
      <c r="I37" s="100">
        <v>0</v>
      </c>
      <c r="J37" s="99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1"/>
      <c r="D39" s="102" t="s">
        <v>51</v>
      </c>
      <c r="E39" s="59"/>
      <c r="F39" s="59"/>
      <c r="G39" s="103" t="s">
        <v>52</v>
      </c>
      <c r="H39" s="104" t="s">
        <v>53</v>
      </c>
      <c r="I39" s="59"/>
      <c r="J39" s="105">
        <f>SUM(J30:J37)</f>
        <v>0</v>
      </c>
      <c r="K39" s="106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1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41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1"/>
      <c r="B61" s="32"/>
      <c r="C61" s="31"/>
      <c r="D61" s="44" t="s">
        <v>56</v>
      </c>
      <c r="E61" s="34"/>
      <c r="F61" s="107" t="s">
        <v>57</v>
      </c>
      <c r="G61" s="44" t="s">
        <v>56</v>
      </c>
      <c r="H61" s="34"/>
      <c r="I61" s="34"/>
      <c r="J61" s="108" t="s">
        <v>57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1"/>
      <c r="B65" s="32"/>
      <c r="C65" s="31"/>
      <c r="D65" s="42" t="s">
        <v>58</v>
      </c>
      <c r="E65" s="45"/>
      <c r="F65" s="45"/>
      <c r="G65" s="42" t="s">
        <v>59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1"/>
      <c r="B76" s="32"/>
      <c r="C76" s="31"/>
      <c r="D76" s="44" t="s">
        <v>56</v>
      </c>
      <c r="E76" s="34"/>
      <c r="F76" s="107" t="s">
        <v>57</v>
      </c>
      <c r="G76" s="44" t="s">
        <v>56</v>
      </c>
      <c r="H76" s="34"/>
      <c r="I76" s="34"/>
      <c r="J76" s="108" t="s">
        <v>57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2" t="s">
        <v>113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14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0" t="str">
        <f>E7</f>
        <v>STAVEBNÍ ÚPRAVY WC, PAVILON NOVÁ KNIHOVNA, ČÁST „B</v>
      </c>
      <c r="F85" s="241"/>
      <c r="G85" s="241"/>
      <c r="H85" s="241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111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06" t="str">
        <f>E9</f>
        <v>D.1.1 - ARCHITEKTONICKO-STAVEBNÍ ŘEŠENÍ</v>
      </c>
      <c r="F87" s="242"/>
      <c r="G87" s="242"/>
      <c r="H87" s="242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20</v>
      </c>
      <c r="D89" s="31"/>
      <c r="E89" s="31"/>
      <c r="F89" s="25" t="str">
        <f>F12</f>
        <v>Ostrava</v>
      </c>
      <c r="G89" s="31"/>
      <c r="H89" s="31"/>
      <c r="I89" s="27" t="s">
        <v>22</v>
      </c>
      <c r="J89" s="54" t="str">
        <f>IF(J12="","",J12)</f>
        <v>8. 4. 2020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7" t="s">
        <v>28</v>
      </c>
      <c r="D91" s="31"/>
      <c r="E91" s="31"/>
      <c r="F91" s="25" t="str">
        <f>E15</f>
        <v>VŠB-TU Ostrava</v>
      </c>
      <c r="G91" s="31"/>
      <c r="H91" s="31"/>
      <c r="I91" s="27" t="s">
        <v>34</v>
      </c>
      <c r="J91" s="29" t="str">
        <f>E21</f>
        <v>MARPO s.r.o.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7" t="s">
        <v>32</v>
      </c>
      <c r="D92" s="31"/>
      <c r="E92" s="31"/>
      <c r="F92" s="25" t="str">
        <f>IF(E18="","",E18)</f>
        <v>Na základě výběrového řízení</v>
      </c>
      <c r="G92" s="31"/>
      <c r="H92" s="31"/>
      <c r="I92" s="27" t="s">
        <v>37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9" t="s">
        <v>114</v>
      </c>
      <c r="D94" s="101"/>
      <c r="E94" s="101"/>
      <c r="F94" s="101"/>
      <c r="G94" s="101"/>
      <c r="H94" s="101"/>
      <c r="I94" s="101"/>
      <c r="J94" s="110" t="s">
        <v>115</v>
      </c>
      <c r="K94" s="10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1" t="s">
        <v>116</v>
      </c>
      <c r="D96" s="31"/>
      <c r="E96" s="31"/>
      <c r="F96" s="31"/>
      <c r="G96" s="31"/>
      <c r="H96" s="31"/>
      <c r="I96" s="31"/>
      <c r="J96" s="70">
        <f>J137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8" t="s">
        <v>117</v>
      </c>
    </row>
    <row r="97" spans="2:12" s="9" customFormat="1" ht="24.95" customHeight="1">
      <c r="B97" s="112"/>
      <c r="D97" s="113" t="s">
        <v>190</v>
      </c>
      <c r="E97" s="114"/>
      <c r="F97" s="114"/>
      <c r="G97" s="114"/>
      <c r="H97" s="114"/>
      <c r="I97" s="114"/>
      <c r="J97" s="115">
        <f>J138</f>
        <v>0</v>
      </c>
      <c r="L97" s="112"/>
    </row>
    <row r="98" spans="2:12" s="10" customFormat="1" ht="19.899999999999999" customHeight="1">
      <c r="B98" s="116"/>
      <c r="D98" s="117" t="s">
        <v>191</v>
      </c>
      <c r="E98" s="118"/>
      <c r="F98" s="118"/>
      <c r="G98" s="118"/>
      <c r="H98" s="118"/>
      <c r="I98" s="118"/>
      <c r="J98" s="119">
        <f>J139</f>
        <v>0</v>
      </c>
      <c r="L98" s="116"/>
    </row>
    <row r="99" spans="2:12" s="10" customFormat="1" ht="19.899999999999999" customHeight="1">
      <c r="B99" s="116"/>
      <c r="D99" s="117" t="s">
        <v>192</v>
      </c>
      <c r="E99" s="118"/>
      <c r="F99" s="118"/>
      <c r="G99" s="118"/>
      <c r="H99" s="118"/>
      <c r="I99" s="118"/>
      <c r="J99" s="119">
        <f>J177</f>
        <v>0</v>
      </c>
      <c r="L99" s="116"/>
    </row>
    <row r="100" spans="2:12" s="10" customFormat="1" ht="19.899999999999999" customHeight="1">
      <c r="B100" s="116"/>
      <c r="D100" s="117" t="s">
        <v>193</v>
      </c>
      <c r="E100" s="118"/>
      <c r="F100" s="118"/>
      <c r="G100" s="118"/>
      <c r="H100" s="118"/>
      <c r="I100" s="118"/>
      <c r="J100" s="119">
        <f>J182</f>
        <v>0</v>
      </c>
      <c r="L100" s="116"/>
    </row>
    <row r="101" spans="2:12" s="10" customFormat="1" ht="19.899999999999999" customHeight="1">
      <c r="B101" s="116"/>
      <c r="D101" s="117" t="s">
        <v>194</v>
      </c>
      <c r="E101" s="118"/>
      <c r="F101" s="118"/>
      <c r="G101" s="118"/>
      <c r="H101" s="118"/>
      <c r="I101" s="118"/>
      <c r="J101" s="119">
        <f>J220</f>
        <v>0</v>
      </c>
      <c r="L101" s="116"/>
    </row>
    <row r="102" spans="2:12" s="10" customFormat="1" ht="19.899999999999999" customHeight="1">
      <c r="B102" s="116"/>
      <c r="D102" s="117" t="s">
        <v>195</v>
      </c>
      <c r="E102" s="118"/>
      <c r="F102" s="118"/>
      <c r="G102" s="118"/>
      <c r="H102" s="118"/>
      <c r="I102" s="118"/>
      <c r="J102" s="119">
        <f>J291</f>
        <v>0</v>
      </c>
      <c r="L102" s="116"/>
    </row>
    <row r="103" spans="2:12" s="10" customFormat="1" ht="19.899999999999999" customHeight="1">
      <c r="B103" s="116"/>
      <c r="D103" s="117" t="s">
        <v>196</v>
      </c>
      <c r="E103" s="118"/>
      <c r="F103" s="118"/>
      <c r="G103" s="118"/>
      <c r="H103" s="118"/>
      <c r="I103" s="118"/>
      <c r="J103" s="119">
        <f>J306</f>
        <v>0</v>
      </c>
      <c r="L103" s="116"/>
    </row>
    <row r="104" spans="2:12" s="9" customFormat="1" ht="24.95" customHeight="1">
      <c r="B104" s="112"/>
      <c r="D104" s="113" t="s">
        <v>197</v>
      </c>
      <c r="E104" s="114"/>
      <c r="F104" s="114"/>
      <c r="G104" s="114"/>
      <c r="H104" s="114"/>
      <c r="I104" s="114"/>
      <c r="J104" s="115">
        <f>J313</f>
        <v>0</v>
      </c>
      <c r="L104" s="112"/>
    </row>
    <row r="105" spans="2:12" s="10" customFormat="1" ht="19.899999999999999" customHeight="1">
      <c r="B105" s="116"/>
      <c r="D105" s="117" t="s">
        <v>198</v>
      </c>
      <c r="E105" s="118"/>
      <c r="F105" s="118"/>
      <c r="G105" s="118"/>
      <c r="H105" s="118"/>
      <c r="I105" s="118"/>
      <c r="J105" s="119">
        <f>J314</f>
        <v>0</v>
      </c>
      <c r="L105" s="116"/>
    </row>
    <row r="106" spans="2:12" s="10" customFormat="1" ht="19.899999999999999" customHeight="1">
      <c r="B106" s="116"/>
      <c r="D106" s="117" t="s">
        <v>199</v>
      </c>
      <c r="E106" s="118"/>
      <c r="F106" s="118"/>
      <c r="G106" s="118"/>
      <c r="H106" s="118"/>
      <c r="I106" s="118"/>
      <c r="J106" s="119">
        <f>J327</f>
        <v>0</v>
      </c>
      <c r="L106" s="116"/>
    </row>
    <row r="107" spans="2:12" s="10" customFormat="1" ht="19.899999999999999" customHeight="1">
      <c r="B107" s="116"/>
      <c r="D107" s="117" t="s">
        <v>200</v>
      </c>
      <c r="E107" s="118"/>
      <c r="F107" s="118"/>
      <c r="G107" s="118"/>
      <c r="H107" s="118"/>
      <c r="I107" s="118"/>
      <c r="J107" s="119">
        <f>J340</f>
        <v>0</v>
      </c>
      <c r="L107" s="116"/>
    </row>
    <row r="108" spans="2:12" s="10" customFormat="1" ht="19.899999999999999" customHeight="1">
      <c r="B108" s="116"/>
      <c r="D108" s="117" t="s">
        <v>201</v>
      </c>
      <c r="E108" s="118"/>
      <c r="F108" s="118"/>
      <c r="G108" s="118"/>
      <c r="H108" s="118"/>
      <c r="I108" s="118"/>
      <c r="J108" s="119">
        <f>J369</f>
        <v>0</v>
      </c>
      <c r="L108" s="116"/>
    </row>
    <row r="109" spans="2:12" s="10" customFormat="1" ht="19.899999999999999" customHeight="1">
      <c r="B109" s="116"/>
      <c r="D109" s="117" t="s">
        <v>202</v>
      </c>
      <c r="E109" s="118"/>
      <c r="F109" s="118"/>
      <c r="G109" s="118"/>
      <c r="H109" s="118"/>
      <c r="I109" s="118"/>
      <c r="J109" s="119">
        <f>J376</f>
        <v>0</v>
      </c>
      <c r="L109" s="116"/>
    </row>
    <row r="110" spans="2:12" s="10" customFormat="1" ht="19.899999999999999" customHeight="1">
      <c r="B110" s="116"/>
      <c r="D110" s="117" t="s">
        <v>203</v>
      </c>
      <c r="E110" s="118"/>
      <c r="F110" s="118"/>
      <c r="G110" s="118"/>
      <c r="H110" s="118"/>
      <c r="I110" s="118"/>
      <c r="J110" s="119">
        <f>J436</f>
        <v>0</v>
      </c>
      <c r="L110" s="116"/>
    </row>
    <row r="111" spans="2:12" s="10" customFormat="1" ht="19.899999999999999" customHeight="1">
      <c r="B111" s="116"/>
      <c r="D111" s="117" t="s">
        <v>204</v>
      </c>
      <c r="E111" s="118"/>
      <c r="F111" s="118"/>
      <c r="G111" s="118"/>
      <c r="H111" s="118"/>
      <c r="I111" s="118"/>
      <c r="J111" s="119">
        <f>J461</f>
        <v>0</v>
      </c>
      <c r="L111" s="116"/>
    </row>
    <row r="112" spans="2:12" s="10" customFormat="1" ht="19.899999999999999" customHeight="1">
      <c r="B112" s="116"/>
      <c r="D112" s="117" t="s">
        <v>205</v>
      </c>
      <c r="E112" s="118"/>
      <c r="F112" s="118"/>
      <c r="G112" s="118"/>
      <c r="H112" s="118"/>
      <c r="I112" s="118"/>
      <c r="J112" s="119">
        <f>J487</f>
        <v>0</v>
      </c>
      <c r="L112" s="116"/>
    </row>
    <row r="113" spans="1:31" s="10" customFormat="1" ht="19.899999999999999" customHeight="1">
      <c r="B113" s="116"/>
      <c r="D113" s="117" t="s">
        <v>206</v>
      </c>
      <c r="E113" s="118"/>
      <c r="F113" s="118"/>
      <c r="G113" s="118"/>
      <c r="H113" s="118"/>
      <c r="I113" s="118"/>
      <c r="J113" s="119">
        <f>J512</f>
        <v>0</v>
      </c>
      <c r="L113" s="116"/>
    </row>
    <row r="114" spans="1:31" s="10" customFormat="1" ht="19.899999999999999" customHeight="1">
      <c r="B114" s="116"/>
      <c r="D114" s="117" t="s">
        <v>207</v>
      </c>
      <c r="E114" s="118"/>
      <c r="F114" s="118"/>
      <c r="G114" s="118"/>
      <c r="H114" s="118"/>
      <c r="I114" s="118"/>
      <c r="J114" s="119">
        <f>J535</f>
        <v>0</v>
      </c>
      <c r="L114" s="116"/>
    </row>
    <row r="115" spans="1:31" s="10" customFormat="1" ht="19.899999999999999" customHeight="1">
      <c r="B115" s="116"/>
      <c r="D115" s="117" t="s">
        <v>208</v>
      </c>
      <c r="E115" s="118"/>
      <c r="F115" s="118"/>
      <c r="G115" s="118"/>
      <c r="H115" s="118"/>
      <c r="I115" s="118"/>
      <c r="J115" s="119">
        <f>J564</f>
        <v>0</v>
      </c>
      <c r="L115" s="116"/>
    </row>
    <row r="116" spans="1:31" s="9" customFormat="1" ht="24.95" customHeight="1">
      <c r="B116" s="112"/>
      <c r="D116" s="113" t="s">
        <v>209</v>
      </c>
      <c r="E116" s="114"/>
      <c r="F116" s="114"/>
      <c r="G116" s="114"/>
      <c r="H116" s="114"/>
      <c r="I116" s="114"/>
      <c r="J116" s="115">
        <f>J570</f>
        <v>0</v>
      </c>
      <c r="L116" s="112"/>
    </row>
    <row r="117" spans="1:31" s="10" customFormat="1" ht="19.899999999999999" customHeight="1">
      <c r="B117" s="116"/>
      <c r="D117" s="117" t="s">
        <v>210</v>
      </c>
      <c r="E117" s="118"/>
      <c r="F117" s="118"/>
      <c r="G117" s="118"/>
      <c r="H117" s="118"/>
      <c r="I117" s="118"/>
      <c r="J117" s="119">
        <f>J571</f>
        <v>0</v>
      </c>
      <c r="L117" s="116"/>
    </row>
    <row r="118" spans="1:31" s="2" customFormat="1" ht="21.7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6.95" customHeight="1">
      <c r="A119" s="31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3" spans="1:31" s="2" customFormat="1" ht="6.95" customHeight="1">
      <c r="A123" s="31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24.95" customHeight="1">
      <c r="A124" s="31"/>
      <c r="B124" s="32"/>
      <c r="C124" s="22" t="s">
        <v>125</v>
      </c>
      <c r="D124" s="31"/>
      <c r="E124" s="31"/>
      <c r="F124" s="31"/>
      <c r="G124" s="31"/>
      <c r="H124" s="31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6.95" customHeight="1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2" customHeight="1">
      <c r="A126" s="31"/>
      <c r="B126" s="32"/>
      <c r="C126" s="27" t="s">
        <v>14</v>
      </c>
      <c r="D126" s="31"/>
      <c r="E126" s="31"/>
      <c r="F126" s="31"/>
      <c r="G126" s="31"/>
      <c r="H126" s="31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6.5" customHeight="1">
      <c r="A127" s="31"/>
      <c r="B127" s="32"/>
      <c r="C127" s="31"/>
      <c r="D127" s="31"/>
      <c r="E127" s="240" t="str">
        <f>E7</f>
        <v>STAVEBNÍ ÚPRAVY WC, PAVILON NOVÁ KNIHOVNA, ČÁST „B</v>
      </c>
      <c r="F127" s="241"/>
      <c r="G127" s="241"/>
      <c r="H127" s="241"/>
      <c r="I127" s="31"/>
      <c r="J127" s="31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2" customHeight="1">
      <c r="A128" s="31"/>
      <c r="B128" s="32"/>
      <c r="C128" s="27" t="s">
        <v>111</v>
      </c>
      <c r="D128" s="31"/>
      <c r="E128" s="31"/>
      <c r="F128" s="31"/>
      <c r="G128" s="31"/>
      <c r="H128" s="31"/>
      <c r="I128" s="31"/>
      <c r="J128" s="31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6.5" customHeight="1">
      <c r="A129" s="31"/>
      <c r="B129" s="32"/>
      <c r="C129" s="31"/>
      <c r="D129" s="31"/>
      <c r="E129" s="206" t="str">
        <f>E9</f>
        <v>D.1.1 - ARCHITEKTONICKO-STAVEBNÍ ŘEŠENÍ</v>
      </c>
      <c r="F129" s="242"/>
      <c r="G129" s="242"/>
      <c r="H129" s="242"/>
      <c r="I129" s="31"/>
      <c r="J129" s="31"/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6.95" customHeight="1">
      <c r="A130" s="31"/>
      <c r="B130" s="32"/>
      <c r="C130" s="31"/>
      <c r="D130" s="31"/>
      <c r="E130" s="31"/>
      <c r="F130" s="31"/>
      <c r="G130" s="31"/>
      <c r="H130" s="31"/>
      <c r="I130" s="31"/>
      <c r="J130" s="31"/>
      <c r="K130" s="31"/>
      <c r="L130" s="4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12" customHeight="1">
      <c r="A131" s="31"/>
      <c r="B131" s="32"/>
      <c r="C131" s="27" t="s">
        <v>20</v>
      </c>
      <c r="D131" s="31"/>
      <c r="E131" s="31"/>
      <c r="F131" s="25" t="str">
        <f>F12</f>
        <v>Ostrava</v>
      </c>
      <c r="G131" s="31"/>
      <c r="H131" s="31"/>
      <c r="I131" s="27" t="s">
        <v>22</v>
      </c>
      <c r="J131" s="54" t="str">
        <f>IF(J12="","",J12)</f>
        <v>8. 4. 2020</v>
      </c>
      <c r="K131" s="31"/>
      <c r="L131" s="4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6.95" customHeight="1">
      <c r="A132" s="31"/>
      <c r="B132" s="32"/>
      <c r="C132" s="31"/>
      <c r="D132" s="31"/>
      <c r="E132" s="31"/>
      <c r="F132" s="31"/>
      <c r="G132" s="31"/>
      <c r="H132" s="31"/>
      <c r="I132" s="31"/>
      <c r="J132" s="31"/>
      <c r="K132" s="31"/>
      <c r="L132" s="4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15.2" customHeight="1">
      <c r="A133" s="31"/>
      <c r="B133" s="32"/>
      <c r="C133" s="27" t="s">
        <v>28</v>
      </c>
      <c r="D133" s="31"/>
      <c r="E133" s="31"/>
      <c r="F133" s="25" t="str">
        <f>E15</f>
        <v>VŠB-TU Ostrava</v>
      </c>
      <c r="G133" s="31"/>
      <c r="H133" s="31"/>
      <c r="I133" s="27" t="s">
        <v>34</v>
      </c>
      <c r="J133" s="29" t="str">
        <f>E21</f>
        <v>MARPO s.r.o.</v>
      </c>
      <c r="K133" s="31"/>
      <c r="L133" s="4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15.2" customHeight="1">
      <c r="A134" s="31"/>
      <c r="B134" s="32"/>
      <c r="C134" s="27" t="s">
        <v>32</v>
      </c>
      <c r="D134" s="31"/>
      <c r="E134" s="31"/>
      <c r="F134" s="25" t="str">
        <f>IF(E18="","",E18)</f>
        <v>Na základě výběrového řízení</v>
      </c>
      <c r="G134" s="31"/>
      <c r="H134" s="31"/>
      <c r="I134" s="27" t="s">
        <v>37</v>
      </c>
      <c r="J134" s="29" t="str">
        <f>E24</f>
        <v xml:space="preserve"> </v>
      </c>
      <c r="K134" s="31"/>
      <c r="L134" s="4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2" customFormat="1" ht="10.35" customHeight="1">
      <c r="A135" s="31"/>
      <c r="B135" s="32"/>
      <c r="C135" s="31"/>
      <c r="D135" s="31"/>
      <c r="E135" s="31"/>
      <c r="F135" s="31"/>
      <c r="G135" s="31"/>
      <c r="H135" s="31"/>
      <c r="I135" s="31"/>
      <c r="J135" s="31"/>
      <c r="K135" s="31"/>
      <c r="L135" s="4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5" s="11" customFormat="1" ht="29.25" customHeight="1">
      <c r="A136" s="120"/>
      <c r="B136" s="121"/>
      <c r="C136" s="122" t="s">
        <v>126</v>
      </c>
      <c r="D136" s="123" t="s">
        <v>66</v>
      </c>
      <c r="E136" s="123" t="s">
        <v>62</v>
      </c>
      <c r="F136" s="123" t="s">
        <v>63</v>
      </c>
      <c r="G136" s="123" t="s">
        <v>127</v>
      </c>
      <c r="H136" s="123" t="s">
        <v>128</v>
      </c>
      <c r="I136" s="123" t="s">
        <v>129</v>
      </c>
      <c r="J136" s="123" t="s">
        <v>115</v>
      </c>
      <c r="K136" s="124" t="s">
        <v>130</v>
      </c>
      <c r="L136" s="125"/>
      <c r="M136" s="61" t="s">
        <v>1</v>
      </c>
      <c r="N136" s="62" t="s">
        <v>45</v>
      </c>
      <c r="O136" s="62" t="s">
        <v>131</v>
      </c>
      <c r="P136" s="62" t="s">
        <v>132</v>
      </c>
      <c r="Q136" s="62" t="s">
        <v>133</v>
      </c>
      <c r="R136" s="62" t="s">
        <v>134</v>
      </c>
      <c r="S136" s="62" t="s">
        <v>135</v>
      </c>
      <c r="T136" s="63" t="s">
        <v>136</v>
      </c>
      <c r="U136" s="120"/>
      <c r="V136" s="120"/>
      <c r="W136" s="120"/>
      <c r="X136" s="120"/>
      <c r="Y136" s="120"/>
      <c r="Z136" s="120"/>
      <c r="AA136" s="120"/>
      <c r="AB136" s="120"/>
      <c r="AC136" s="120"/>
      <c r="AD136" s="120"/>
      <c r="AE136" s="120"/>
    </row>
    <row r="137" spans="1:65" s="2" customFormat="1" ht="22.9" customHeight="1">
      <c r="A137" s="31"/>
      <c r="B137" s="32"/>
      <c r="C137" s="68" t="s">
        <v>137</v>
      </c>
      <c r="D137" s="31"/>
      <c r="E137" s="31"/>
      <c r="F137" s="31"/>
      <c r="G137" s="31"/>
      <c r="H137" s="31"/>
      <c r="I137" s="31"/>
      <c r="J137" s="126">
        <f>BK137</f>
        <v>0</v>
      </c>
      <c r="K137" s="31"/>
      <c r="L137" s="32"/>
      <c r="M137" s="64"/>
      <c r="N137" s="55"/>
      <c r="O137" s="65"/>
      <c r="P137" s="127">
        <f>P138+P313+P570</f>
        <v>2839.770908</v>
      </c>
      <c r="Q137" s="65"/>
      <c r="R137" s="127">
        <f>R138+R313+R570</f>
        <v>52.094210169999997</v>
      </c>
      <c r="S137" s="65"/>
      <c r="T137" s="128">
        <f>T138+T313+T570</f>
        <v>89.583536000000009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8" t="s">
        <v>80</v>
      </c>
      <c r="AU137" s="18" t="s">
        <v>117</v>
      </c>
      <c r="BK137" s="129">
        <f>BK138+BK313+BK570</f>
        <v>0</v>
      </c>
    </row>
    <row r="138" spans="1:65" s="12" customFormat="1" ht="25.9" customHeight="1">
      <c r="B138" s="130"/>
      <c r="D138" s="131" t="s">
        <v>80</v>
      </c>
      <c r="E138" s="132" t="s">
        <v>211</v>
      </c>
      <c r="F138" s="132" t="s">
        <v>212</v>
      </c>
      <c r="J138" s="133">
        <f>BK138</f>
        <v>0</v>
      </c>
      <c r="L138" s="130"/>
      <c r="M138" s="134"/>
      <c r="N138" s="135"/>
      <c r="O138" s="135"/>
      <c r="P138" s="136">
        <f>P139+P177+P182+P220+P291+P306</f>
        <v>1900.29447</v>
      </c>
      <c r="Q138" s="135"/>
      <c r="R138" s="136">
        <f>R139+R177+R182+R220+R291+R306</f>
        <v>36.000671359999998</v>
      </c>
      <c r="S138" s="135"/>
      <c r="T138" s="137">
        <f>T139+T177+T182+T220+T291+T306</f>
        <v>86.590734000000012</v>
      </c>
      <c r="AR138" s="131" t="s">
        <v>89</v>
      </c>
      <c r="AT138" s="138" t="s">
        <v>80</v>
      </c>
      <c r="AU138" s="138" t="s">
        <v>81</v>
      </c>
      <c r="AY138" s="131" t="s">
        <v>140</v>
      </c>
      <c r="BK138" s="139">
        <f>BK139+BK177+BK182+BK220+BK291+BK306</f>
        <v>0</v>
      </c>
    </row>
    <row r="139" spans="1:65" s="12" customFormat="1" ht="22.9" customHeight="1">
      <c r="B139" s="130"/>
      <c r="D139" s="131" t="s">
        <v>80</v>
      </c>
      <c r="E139" s="140" t="s">
        <v>160</v>
      </c>
      <c r="F139" s="140" t="s">
        <v>213</v>
      </c>
      <c r="J139" s="141">
        <f>BK139</f>
        <v>0</v>
      </c>
      <c r="L139" s="130"/>
      <c r="M139" s="134"/>
      <c r="N139" s="135"/>
      <c r="O139" s="135"/>
      <c r="P139" s="136">
        <f>SUM(P140:P176)</f>
        <v>51.201680000000003</v>
      </c>
      <c r="Q139" s="135"/>
      <c r="R139" s="136">
        <f>SUM(R140:R176)</f>
        <v>7.223918760000001</v>
      </c>
      <c r="S139" s="135"/>
      <c r="T139" s="137">
        <f>SUM(T140:T176)</f>
        <v>0</v>
      </c>
      <c r="AR139" s="131" t="s">
        <v>89</v>
      </c>
      <c r="AT139" s="138" t="s">
        <v>80</v>
      </c>
      <c r="AU139" s="138" t="s">
        <v>89</v>
      </c>
      <c r="AY139" s="131" t="s">
        <v>140</v>
      </c>
      <c r="BK139" s="139">
        <f>SUM(BK140:BK176)</f>
        <v>0</v>
      </c>
    </row>
    <row r="140" spans="1:65" s="2" customFormat="1" ht="21.75" customHeight="1">
      <c r="A140" s="31"/>
      <c r="B140" s="142"/>
      <c r="C140" s="143" t="s">
        <v>89</v>
      </c>
      <c r="D140" s="143" t="s">
        <v>143</v>
      </c>
      <c r="E140" s="144" t="s">
        <v>214</v>
      </c>
      <c r="F140" s="145" t="s">
        <v>215</v>
      </c>
      <c r="G140" s="146" t="s">
        <v>216</v>
      </c>
      <c r="H140" s="147">
        <v>17.43</v>
      </c>
      <c r="I140" s="148"/>
      <c r="J140" s="148">
        <f>ROUND(I140*H140,2)</f>
        <v>0</v>
      </c>
      <c r="K140" s="145" t="s">
        <v>147</v>
      </c>
      <c r="L140" s="32"/>
      <c r="M140" s="149" t="s">
        <v>1</v>
      </c>
      <c r="N140" s="150" t="s">
        <v>46</v>
      </c>
      <c r="O140" s="151">
        <v>0.65</v>
      </c>
      <c r="P140" s="151">
        <f>O140*H140</f>
        <v>11.329499999999999</v>
      </c>
      <c r="Q140" s="151">
        <v>0.23374</v>
      </c>
      <c r="R140" s="151">
        <f>Q140*H140</f>
        <v>4.0740882000000003</v>
      </c>
      <c r="S140" s="151">
        <v>0</v>
      </c>
      <c r="T140" s="152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3" t="s">
        <v>165</v>
      </c>
      <c r="AT140" s="153" t="s">
        <v>143</v>
      </c>
      <c r="AU140" s="153" t="s">
        <v>91</v>
      </c>
      <c r="AY140" s="18" t="s">
        <v>140</v>
      </c>
      <c r="BE140" s="154">
        <f>IF(N140="základní",J140,0)</f>
        <v>0</v>
      </c>
      <c r="BF140" s="154">
        <f>IF(N140="snížená",J140,0)</f>
        <v>0</v>
      </c>
      <c r="BG140" s="154">
        <f>IF(N140="zákl. přenesená",J140,0)</f>
        <v>0</v>
      </c>
      <c r="BH140" s="154">
        <f>IF(N140="sníž. přenesená",J140,0)</f>
        <v>0</v>
      </c>
      <c r="BI140" s="154">
        <f>IF(N140="nulová",J140,0)</f>
        <v>0</v>
      </c>
      <c r="BJ140" s="18" t="s">
        <v>89</v>
      </c>
      <c r="BK140" s="154">
        <f>ROUND(I140*H140,2)</f>
        <v>0</v>
      </c>
      <c r="BL140" s="18" t="s">
        <v>165</v>
      </c>
      <c r="BM140" s="153" t="s">
        <v>217</v>
      </c>
    </row>
    <row r="141" spans="1:65" s="13" customFormat="1" ht="11.25">
      <c r="B141" s="163"/>
      <c r="D141" s="155" t="s">
        <v>218</v>
      </c>
      <c r="E141" s="164" t="s">
        <v>1</v>
      </c>
      <c r="F141" s="165" t="s">
        <v>219</v>
      </c>
      <c r="H141" s="164" t="s">
        <v>1</v>
      </c>
      <c r="L141" s="163"/>
      <c r="M141" s="166"/>
      <c r="N141" s="167"/>
      <c r="O141" s="167"/>
      <c r="P141" s="167"/>
      <c r="Q141" s="167"/>
      <c r="R141" s="167"/>
      <c r="S141" s="167"/>
      <c r="T141" s="168"/>
      <c r="AT141" s="164" t="s">
        <v>218</v>
      </c>
      <c r="AU141" s="164" t="s">
        <v>91</v>
      </c>
      <c r="AV141" s="13" t="s">
        <v>89</v>
      </c>
      <c r="AW141" s="13" t="s">
        <v>36</v>
      </c>
      <c r="AX141" s="13" t="s">
        <v>81</v>
      </c>
      <c r="AY141" s="164" t="s">
        <v>140</v>
      </c>
    </row>
    <row r="142" spans="1:65" s="14" customFormat="1" ht="11.25">
      <c r="B142" s="169"/>
      <c r="D142" s="155" t="s">
        <v>218</v>
      </c>
      <c r="E142" s="170" t="s">
        <v>1</v>
      </c>
      <c r="F142" s="171" t="s">
        <v>220</v>
      </c>
      <c r="H142" s="172">
        <v>3.4860000000000002</v>
      </c>
      <c r="L142" s="169"/>
      <c r="M142" s="173"/>
      <c r="N142" s="174"/>
      <c r="O142" s="174"/>
      <c r="P142" s="174"/>
      <c r="Q142" s="174"/>
      <c r="R142" s="174"/>
      <c r="S142" s="174"/>
      <c r="T142" s="175"/>
      <c r="AT142" s="170" t="s">
        <v>218</v>
      </c>
      <c r="AU142" s="170" t="s">
        <v>91</v>
      </c>
      <c r="AV142" s="14" t="s">
        <v>91</v>
      </c>
      <c r="AW142" s="14" t="s">
        <v>36</v>
      </c>
      <c r="AX142" s="14" t="s">
        <v>81</v>
      </c>
      <c r="AY142" s="170" t="s">
        <v>140</v>
      </c>
    </row>
    <row r="143" spans="1:65" s="14" customFormat="1" ht="11.25">
      <c r="B143" s="169"/>
      <c r="D143" s="155" t="s">
        <v>218</v>
      </c>
      <c r="E143" s="170" t="s">
        <v>1</v>
      </c>
      <c r="F143" s="171" t="s">
        <v>221</v>
      </c>
      <c r="H143" s="172">
        <v>3.4860000000000002</v>
      </c>
      <c r="L143" s="169"/>
      <c r="M143" s="173"/>
      <c r="N143" s="174"/>
      <c r="O143" s="174"/>
      <c r="P143" s="174"/>
      <c r="Q143" s="174"/>
      <c r="R143" s="174"/>
      <c r="S143" s="174"/>
      <c r="T143" s="175"/>
      <c r="AT143" s="170" t="s">
        <v>218</v>
      </c>
      <c r="AU143" s="170" t="s">
        <v>91</v>
      </c>
      <c r="AV143" s="14" t="s">
        <v>91</v>
      </c>
      <c r="AW143" s="14" t="s">
        <v>36</v>
      </c>
      <c r="AX143" s="14" t="s">
        <v>81</v>
      </c>
      <c r="AY143" s="170" t="s">
        <v>140</v>
      </c>
    </row>
    <row r="144" spans="1:65" s="14" customFormat="1" ht="11.25">
      <c r="B144" s="169"/>
      <c r="D144" s="155" t="s">
        <v>218</v>
      </c>
      <c r="E144" s="170" t="s">
        <v>1</v>
      </c>
      <c r="F144" s="171" t="s">
        <v>222</v>
      </c>
      <c r="H144" s="172">
        <v>3.4860000000000002</v>
      </c>
      <c r="L144" s="169"/>
      <c r="M144" s="173"/>
      <c r="N144" s="174"/>
      <c r="O144" s="174"/>
      <c r="P144" s="174"/>
      <c r="Q144" s="174"/>
      <c r="R144" s="174"/>
      <c r="S144" s="174"/>
      <c r="T144" s="175"/>
      <c r="AT144" s="170" t="s">
        <v>218</v>
      </c>
      <c r="AU144" s="170" t="s">
        <v>91</v>
      </c>
      <c r="AV144" s="14" t="s">
        <v>91</v>
      </c>
      <c r="AW144" s="14" t="s">
        <v>36</v>
      </c>
      <c r="AX144" s="14" t="s">
        <v>81</v>
      </c>
      <c r="AY144" s="170" t="s">
        <v>140</v>
      </c>
    </row>
    <row r="145" spans="1:65" s="14" customFormat="1" ht="11.25">
      <c r="B145" s="169"/>
      <c r="D145" s="155" t="s">
        <v>218</v>
      </c>
      <c r="E145" s="170" t="s">
        <v>1</v>
      </c>
      <c r="F145" s="171" t="s">
        <v>223</v>
      </c>
      <c r="H145" s="172">
        <v>3.4860000000000002</v>
      </c>
      <c r="L145" s="169"/>
      <c r="M145" s="173"/>
      <c r="N145" s="174"/>
      <c r="O145" s="174"/>
      <c r="P145" s="174"/>
      <c r="Q145" s="174"/>
      <c r="R145" s="174"/>
      <c r="S145" s="174"/>
      <c r="T145" s="175"/>
      <c r="AT145" s="170" t="s">
        <v>218</v>
      </c>
      <c r="AU145" s="170" t="s">
        <v>91</v>
      </c>
      <c r="AV145" s="14" t="s">
        <v>91</v>
      </c>
      <c r="AW145" s="14" t="s">
        <v>36</v>
      </c>
      <c r="AX145" s="14" t="s">
        <v>81</v>
      </c>
      <c r="AY145" s="170" t="s">
        <v>140</v>
      </c>
    </row>
    <row r="146" spans="1:65" s="14" customFormat="1" ht="11.25">
      <c r="B146" s="169"/>
      <c r="D146" s="155" t="s">
        <v>218</v>
      </c>
      <c r="E146" s="170" t="s">
        <v>1</v>
      </c>
      <c r="F146" s="171" t="s">
        <v>224</v>
      </c>
      <c r="H146" s="172">
        <v>3.4860000000000002</v>
      </c>
      <c r="L146" s="169"/>
      <c r="M146" s="173"/>
      <c r="N146" s="174"/>
      <c r="O146" s="174"/>
      <c r="P146" s="174"/>
      <c r="Q146" s="174"/>
      <c r="R146" s="174"/>
      <c r="S146" s="174"/>
      <c r="T146" s="175"/>
      <c r="AT146" s="170" t="s">
        <v>218</v>
      </c>
      <c r="AU146" s="170" t="s">
        <v>91</v>
      </c>
      <c r="AV146" s="14" t="s">
        <v>91</v>
      </c>
      <c r="AW146" s="14" t="s">
        <v>36</v>
      </c>
      <c r="AX146" s="14" t="s">
        <v>81</v>
      </c>
      <c r="AY146" s="170" t="s">
        <v>140</v>
      </c>
    </row>
    <row r="147" spans="1:65" s="15" customFormat="1" ht="11.25">
      <c r="B147" s="176"/>
      <c r="D147" s="155" t="s">
        <v>218</v>
      </c>
      <c r="E147" s="177" t="s">
        <v>1</v>
      </c>
      <c r="F147" s="178" t="s">
        <v>225</v>
      </c>
      <c r="H147" s="179">
        <v>17.43</v>
      </c>
      <c r="L147" s="176"/>
      <c r="M147" s="180"/>
      <c r="N147" s="181"/>
      <c r="O147" s="181"/>
      <c r="P147" s="181"/>
      <c r="Q147" s="181"/>
      <c r="R147" s="181"/>
      <c r="S147" s="181"/>
      <c r="T147" s="182"/>
      <c r="AT147" s="177" t="s">
        <v>218</v>
      </c>
      <c r="AU147" s="177" t="s">
        <v>91</v>
      </c>
      <c r="AV147" s="15" t="s">
        <v>165</v>
      </c>
      <c r="AW147" s="15" t="s">
        <v>36</v>
      </c>
      <c r="AX147" s="15" t="s">
        <v>89</v>
      </c>
      <c r="AY147" s="177" t="s">
        <v>140</v>
      </c>
    </row>
    <row r="148" spans="1:65" s="2" customFormat="1" ht="16.5" customHeight="1">
      <c r="A148" s="31"/>
      <c r="B148" s="142"/>
      <c r="C148" s="143" t="s">
        <v>91</v>
      </c>
      <c r="D148" s="143" t="s">
        <v>143</v>
      </c>
      <c r="E148" s="144" t="s">
        <v>226</v>
      </c>
      <c r="F148" s="145" t="s">
        <v>227</v>
      </c>
      <c r="G148" s="146" t="s">
        <v>228</v>
      </c>
      <c r="H148" s="147">
        <v>4.9000000000000002E-2</v>
      </c>
      <c r="I148" s="148"/>
      <c r="J148" s="148">
        <f>ROUND(I148*H148,2)</f>
        <v>0</v>
      </c>
      <c r="K148" s="145" t="s">
        <v>147</v>
      </c>
      <c r="L148" s="32"/>
      <c r="M148" s="149" t="s">
        <v>1</v>
      </c>
      <c r="N148" s="150" t="s">
        <v>46</v>
      </c>
      <c r="O148" s="151">
        <v>40.5</v>
      </c>
      <c r="P148" s="151">
        <f>O148*H148</f>
        <v>1.9845000000000002</v>
      </c>
      <c r="Q148" s="151">
        <v>1.0900000000000001</v>
      </c>
      <c r="R148" s="151">
        <f>Q148*H148</f>
        <v>5.3410000000000006E-2</v>
      </c>
      <c r="S148" s="151">
        <v>0</v>
      </c>
      <c r="T148" s="152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3" t="s">
        <v>165</v>
      </c>
      <c r="AT148" s="153" t="s">
        <v>143</v>
      </c>
      <c r="AU148" s="153" t="s">
        <v>91</v>
      </c>
      <c r="AY148" s="18" t="s">
        <v>140</v>
      </c>
      <c r="BE148" s="154">
        <f>IF(N148="základní",J148,0)</f>
        <v>0</v>
      </c>
      <c r="BF148" s="154">
        <f>IF(N148="snížená",J148,0)</f>
        <v>0</v>
      </c>
      <c r="BG148" s="154">
        <f>IF(N148="zákl. přenesená",J148,0)</f>
        <v>0</v>
      </c>
      <c r="BH148" s="154">
        <f>IF(N148="sníž. přenesená",J148,0)</f>
        <v>0</v>
      </c>
      <c r="BI148" s="154">
        <f>IF(N148="nulová",J148,0)</f>
        <v>0</v>
      </c>
      <c r="BJ148" s="18" t="s">
        <v>89</v>
      </c>
      <c r="BK148" s="154">
        <f>ROUND(I148*H148,2)</f>
        <v>0</v>
      </c>
      <c r="BL148" s="18" t="s">
        <v>165</v>
      </c>
      <c r="BM148" s="153" t="s">
        <v>229</v>
      </c>
    </row>
    <row r="149" spans="1:65" s="13" customFormat="1" ht="11.25">
      <c r="B149" s="163"/>
      <c r="D149" s="155" t="s">
        <v>218</v>
      </c>
      <c r="E149" s="164" t="s">
        <v>1</v>
      </c>
      <c r="F149" s="165" t="s">
        <v>230</v>
      </c>
      <c r="H149" s="164" t="s">
        <v>1</v>
      </c>
      <c r="L149" s="163"/>
      <c r="M149" s="166"/>
      <c r="N149" s="167"/>
      <c r="O149" s="167"/>
      <c r="P149" s="167"/>
      <c r="Q149" s="167"/>
      <c r="R149" s="167"/>
      <c r="S149" s="167"/>
      <c r="T149" s="168"/>
      <c r="AT149" s="164" t="s">
        <v>218</v>
      </c>
      <c r="AU149" s="164" t="s">
        <v>91</v>
      </c>
      <c r="AV149" s="13" t="s">
        <v>89</v>
      </c>
      <c r="AW149" s="13" t="s">
        <v>36</v>
      </c>
      <c r="AX149" s="13" t="s">
        <v>81</v>
      </c>
      <c r="AY149" s="164" t="s">
        <v>140</v>
      </c>
    </row>
    <row r="150" spans="1:65" s="14" customFormat="1" ht="11.25">
      <c r="B150" s="169"/>
      <c r="D150" s="155" t="s">
        <v>218</v>
      </c>
      <c r="E150" s="170" t="s">
        <v>1</v>
      </c>
      <c r="F150" s="171" t="s">
        <v>231</v>
      </c>
      <c r="H150" s="172">
        <v>6.0000000000000001E-3</v>
      </c>
      <c r="L150" s="169"/>
      <c r="M150" s="173"/>
      <c r="N150" s="174"/>
      <c r="O150" s="174"/>
      <c r="P150" s="174"/>
      <c r="Q150" s="174"/>
      <c r="R150" s="174"/>
      <c r="S150" s="174"/>
      <c r="T150" s="175"/>
      <c r="AT150" s="170" t="s">
        <v>218</v>
      </c>
      <c r="AU150" s="170" t="s">
        <v>91</v>
      </c>
      <c r="AV150" s="14" t="s">
        <v>91</v>
      </c>
      <c r="AW150" s="14" t="s">
        <v>36</v>
      </c>
      <c r="AX150" s="14" t="s">
        <v>81</v>
      </c>
      <c r="AY150" s="170" t="s">
        <v>140</v>
      </c>
    </row>
    <row r="151" spans="1:65" s="14" customFormat="1" ht="11.25">
      <c r="B151" s="169"/>
      <c r="D151" s="155" t="s">
        <v>218</v>
      </c>
      <c r="E151" s="170" t="s">
        <v>1</v>
      </c>
      <c r="F151" s="171" t="s">
        <v>232</v>
      </c>
      <c r="H151" s="172">
        <v>0.01</v>
      </c>
      <c r="L151" s="169"/>
      <c r="M151" s="173"/>
      <c r="N151" s="174"/>
      <c r="O151" s="174"/>
      <c r="P151" s="174"/>
      <c r="Q151" s="174"/>
      <c r="R151" s="174"/>
      <c r="S151" s="174"/>
      <c r="T151" s="175"/>
      <c r="AT151" s="170" t="s">
        <v>218</v>
      </c>
      <c r="AU151" s="170" t="s">
        <v>91</v>
      </c>
      <c r="AV151" s="14" t="s">
        <v>91</v>
      </c>
      <c r="AW151" s="14" t="s">
        <v>36</v>
      </c>
      <c r="AX151" s="14" t="s">
        <v>81</v>
      </c>
      <c r="AY151" s="170" t="s">
        <v>140</v>
      </c>
    </row>
    <row r="152" spans="1:65" s="14" customFormat="1" ht="11.25">
      <c r="B152" s="169"/>
      <c r="D152" s="155" t="s">
        <v>218</v>
      </c>
      <c r="E152" s="170" t="s">
        <v>1</v>
      </c>
      <c r="F152" s="171" t="s">
        <v>233</v>
      </c>
      <c r="H152" s="172">
        <v>8.9999999999999993E-3</v>
      </c>
      <c r="L152" s="169"/>
      <c r="M152" s="173"/>
      <c r="N152" s="174"/>
      <c r="O152" s="174"/>
      <c r="P152" s="174"/>
      <c r="Q152" s="174"/>
      <c r="R152" s="174"/>
      <c r="S152" s="174"/>
      <c r="T152" s="175"/>
      <c r="AT152" s="170" t="s">
        <v>218</v>
      </c>
      <c r="AU152" s="170" t="s">
        <v>91</v>
      </c>
      <c r="AV152" s="14" t="s">
        <v>91</v>
      </c>
      <c r="AW152" s="14" t="s">
        <v>36</v>
      </c>
      <c r="AX152" s="14" t="s">
        <v>81</v>
      </c>
      <c r="AY152" s="170" t="s">
        <v>140</v>
      </c>
    </row>
    <row r="153" spans="1:65" s="16" customFormat="1" ht="11.25">
      <c r="B153" s="183"/>
      <c r="D153" s="155" t="s">
        <v>218</v>
      </c>
      <c r="E153" s="184" t="s">
        <v>1</v>
      </c>
      <c r="F153" s="185" t="s">
        <v>234</v>
      </c>
      <c r="H153" s="186">
        <v>2.5000000000000001E-2</v>
      </c>
      <c r="L153" s="183"/>
      <c r="M153" s="187"/>
      <c r="N153" s="188"/>
      <c r="O153" s="188"/>
      <c r="P153" s="188"/>
      <c r="Q153" s="188"/>
      <c r="R153" s="188"/>
      <c r="S153" s="188"/>
      <c r="T153" s="189"/>
      <c r="AT153" s="184" t="s">
        <v>218</v>
      </c>
      <c r="AU153" s="184" t="s">
        <v>91</v>
      </c>
      <c r="AV153" s="16" t="s">
        <v>160</v>
      </c>
      <c r="AW153" s="16" t="s">
        <v>36</v>
      </c>
      <c r="AX153" s="16" t="s">
        <v>81</v>
      </c>
      <c r="AY153" s="184" t="s">
        <v>140</v>
      </c>
    </row>
    <row r="154" spans="1:65" s="14" customFormat="1" ht="11.25">
      <c r="B154" s="169"/>
      <c r="D154" s="155" t="s">
        <v>218</v>
      </c>
      <c r="E154" s="170" t="s">
        <v>1</v>
      </c>
      <c r="F154" s="171" t="s">
        <v>235</v>
      </c>
      <c r="H154" s="172">
        <v>1.4E-2</v>
      </c>
      <c r="L154" s="169"/>
      <c r="M154" s="173"/>
      <c r="N154" s="174"/>
      <c r="O154" s="174"/>
      <c r="P154" s="174"/>
      <c r="Q154" s="174"/>
      <c r="R154" s="174"/>
      <c r="S154" s="174"/>
      <c r="T154" s="175"/>
      <c r="AT154" s="170" t="s">
        <v>218</v>
      </c>
      <c r="AU154" s="170" t="s">
        <v>91</v>
      </c>
      <c r="AV154" s="14" t="s">
        <v>91</v>
      </c>
      <c r="AW154" s="14" t="s">
        <v>36</v>
      </c>
      <c r="AX154" s="14" t="s">
        <v>81</v>
      </c>
      <c r="AY154" s="170" t="s">
        <v>140</v>
      </c>
    </row>
    <row r="155" spans="1:65" s="16" customFormat="1" ht="11.25">
      <c r="B155" s="183"/>
      <c r="D155" s="155" t="s">
        <v>218</v>
      </c>
      <c r="E155" s="184" t="s">
        <v>1</v>
      </c>
      <c r="F155" s="185" t="s">
        <v>234</v>
      </c>
      <c r="H155" s="186">
        <v>1.4E-2</v>
      </c>
      <c r="L155" s="183"/>
      <c r="M155" s="187"/>
      <c r="N155" s="188"/>
      <c r="O155" s="188"/>
      <c r="P155" s="188"/>
      <c r="Q155" s="188"/>
      <c r="R155" s="188"/>
      <c r="S155" s="188"/>
      <c r="T155" s="189"/>
      <c r="AT155" s="184" t="s">
        <v>218</v>
      </c>
      <c r="AU155" s="184" t="s">
        <v>91</v>
      </c>
      <c r="AV155" s="16" t="s">
        <v>160</v>
      </c>
      <c r="AW155" s="16" t="s">
        <v>36</v>
      </c>
      <c r="AX155" s="16" t="s">
        <v>81</v>
      </c>
      <c r="AY155" s="184" t="s">
        <v>140</v>
      </c>
    </row>
    <row r="156" spans="1:65" s="14" customFormat="1" ht="11.25">
      <c r="B156" s="169"/>
      <c r="D156" s="155" t="s">
        <v>218</v>
      </c>
      <c r="E156" s="170" t="s">
        <v>1</v>
      </c>
      <c r="F156" s="171" t="s">
        <v>236</v>
      </c>
      <c r="H156" s="172">
        <v>0.01</v>
      </c>
      <c r="L156" s="169"/>
      <c r="M156" s="173"/>
      <c r="N156" s="174"/>
      <c r="O156" s="174"/>
      <c r="P156" s="174"/>
      <c r="Q156" s="174"/>
      <c r="R156" s="174"/>
      <c r="S156" s="174"/>
      <c r="T156" s="175"/>
      <c r="AT156" s="170" t="s">
        <v>218</v>
      </c>
      <c r="AU156" s="170" t="s">
        <v>91</v>
      </c>
      <c r="AV156" s="14" t="s">
        <v>91</v>
      </c>
      <c r="AW156" s="14" t="s">
        <v>36</v>
      </c>
      <c r="AX156" s="14" t="s">
        <v>81</v>
      </c>
      <c r="AY156" s="170" t="s">
        <v>140</v>
      </c>
    </row>
    <row r="157" spans="1:65" s="15" customFormat="1" ht="11.25">
      <c r="B157" s="176"/>
      <c r="D157" s="155" t="s">
        <v>218</v>
      </c>
      <c r="E157" s="177" t="s">
        <v>1</v>
      </c>
      <c r="F157" s="178" t="s">
        <v>225</v>
      </c>
      <c r="H157" s="179">
        <v>4.9000000000000002E-2</v>
      </c>
      <c r="L157" s="176"/>
      <c r="M157" s="180"/>
      <c r="N157" s="181"/>
      <c r="O157" s="181"/>
      <c r="P157" s="181"/>
      <c r="Q157" s="181"/>
      <c r="R157" s="181"/>
      <c r="S157" s="181"/>
      <c r="T157" s="182"/>
      <c r="AT157" s="177" t="s">
        <v>218</v>
      </c>
      <c r="AU157" s="177" t="s">
        <v>91</v>
      </c>
      <c r="AV157" s="15" t="s">
        <v>165</v>
      </c>
      <c r="AW157" s="15" t="s">
        <v>36</v>
      </c>
      <c r="AX157" s="15" t="s">
        <v>89</v>
      </c>
      <c r="AY157" s="177" t="s">
        <v>140</v>
      </c>
    </row>
    <row r="158" spans="1:65" s="2" customFormat="1" ht="16.5" customHeight="1">
      <c r="A158" s="31"/>
      <c r="B158" s="142"/>
      <c r="C158" s="143" t="s">
        <v>160</v>
      </c>
      <c r="D158" s="143" t="s">
        <v>143</v>
      </c>
      <c r="E158" s="144" t="s">
        <v>237</v>
      </c>
      <c r="F158" s="145" t="s">
        <v>238</v>
      </c>
      <c r="G158" s="146" t="s">
        <v>216</v>
      </c>
      <c r="H158" s="147">
        <v>7.2</v>
      </c>
      <c r="I158" s="148"/>
      <c r="J158" s="148">
        <f>ROUND(I158*H158,2)</f>
        <v>0</v>
      </c>
      <c r="K158" s="145" t="s">
        <v>147</v>
      </c>
      <c r="L158" s="32"/>
      <c r="M158" s="149" t="s">
        <v>1</v>
      </c>
      <c r="N158" s="150" t="s">
        <v>46</v>
      </c>
      <c r="O158" s="151">
        <v>0.58599999999999997</v>
      </c>
      <c r="P158" s="151">
        <f>O158*H158</f>
        <v>4.2191999999999998</v>
      </c>
      <c r="Q158" s="151">
        <v>7.009E-2</v>
      </c>
      <c r="R158" s="151">
        <f>Q158*H158</f>
        <v>0.50464799999999999</v>
      </c>
      <c r="S158" s="151">
        <v>0</v>
      </c>
      <c r="T158" s="152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3" t="s">
        <v>165</v>
      </c>
      <c r="AT158" s="153" t="s">
        <v>143</v>
      </c>
      <c r="AU158" s="153" t="s">
        <v>91</v>
      </c>
      <c r="AY158" s="18" t="s">
        <v>140</v>
      </c>
      <c r="BE158" s="154">
        <f>IF(N158="základní",J158,0)</f>
        <v>0</v>
      </c>
      <c r="BF158" s="154">
        <f>IF(N158="snížená",J158,0)</f>
        <v>0</v>
      </c>
      <c r="BG158" s="154">
        <f>IF(N158="zákl. přenesená",J158,0)</f>
        <v>0</v>
      </c>
      <c r="BH158" s="154">
        <f>IF(N158="sníž. přenesená",J158,0)</f>
        <v>0</v>
      </c>
      <c r="BI158" s="154">
        <f>IF(N158="nulová",J158,0)</f>
        <v>0</v>
      </c>
      <c r="BJ158" s="18" t="s">
        <v>89</v>
      </c>
      <c r="BK158" s="154">
        <f>ROUND(I158*H158,2)</f>
        <v>0</v>
      </c>
      <c r="BL158" s="18" t="s">
        <v>165</v>
      </c>
      <c r="BM158" s="153" t="s">
        <v>239</v>
      </c>
    </row>
    <row r="159" spans="1:65" s="13" customFormat="1" ht="11.25">
      <c r="B159" s="163"/>
      <c r="D159" s="155" t="s">
        <v>218</v>
      </c>
      <c r="E159" s="164" t="s">
        <v>1</v>
      </c>
      <c r="F159" s="165" t="s">
        <v>219</v>
      </c>
      <c r="H159" s="164" t="s">
        <v>1</v>
      </c>
      <c r="L159" s="163"/>
      <c r="M159" s="166"/>
      <c r="N159" s="167"/>
      <c r="O159" s="167"/>
      <c r="P159" s="167"/>
      <c r="Q159" s="167"/>
      <c r="R159" s="167"/>
      <c r="S159" s="167"/>
      <c r="T159" s="168"/>
      <c r="AT159" s="164" t="s">
        <v>218</v>
      </c>
      <c r="AU159" s="164" t="s">
        <v>91</v>
      </c>
      <c r="AV159" s="13" t="s">
        <v>89</v>
      </c>
      <c r="AW159" s="13" t="s">
        <v>36</v>
      </c>
      <c r="AX159" s="13" t="s">
        <v>81</v>
      </c>
      <c r="AY159" s="164" t="s">
        <v>140</v>
      </c>
    </row>
    <row r="160" spans="1:65" s="14" customFormat="1" ht="11.25">
      <c r="B160" s="169"/>
      <c r="D160" s="155" t="s">
        <v>218</v>
      </c>
      <c r="E160" s="170" t="s">
        <v>1</v>
      </c>
      <c r="F160" s="171" t="s">
        <v>240</v>
      </c>
      <c r="H160" s="172">
        <v>1.2</v>
      </c>
      <c r="L160" s="169"/>
      <c r="M160" s="173"/>
      <c r="N160" s="174"/>
      <c r="O160" s="174"/>
      <c r="P160" s="174"/>
      <c r="Q160" s="174"/>
      <c r="R160" s="174"/>
      <c r="S160" s="174"/>
      <c r="T160" s="175"/>
      <c r="AT160" s="170" t="s">
        <v>218</v>
      </c>
      <c r="AU160" s="170" t="s">
        <v>91</v>
      </c>
      <c r="AV160" s="14" t="s">
        <v>91</v>
      </c>
      <c r="AW160" s="14" t="s">
        <v>36</v>
      </c>
      <c r="AX160" s="14" t="s">
        <v>81</v>
      </c>
      <c r="AY160" s="170" t="s">
        <v>140</v>
      </c>
    </row>
    <row r="161" spans="1:65" s="14" customFormat="1" ht="11.25">
      <c r="B161" s="169"/>
      <c r="D161" s="155" t="s">
        <v>218</v>
      </c>
      <c r="E161" s="170" t="s">
        <v>1</v>
      </c>
      <c r="F161" s="171" t="s">
        <v>241</v>
      </c>
      <c r="H161" s="172">
        <v>1.2</v>
      </c>
      <c r="L161" s="169"/>
      <c r="M161" s="173"/>
      <c r="N161" s="174"/>
      <c r="O161" s="174"/>
      <c r="P161" s="174"/>
      <c r="Q161" s="174"/>
      <c r="R161" s="174"/>
      <c r="S161" s="174"/>
      <c r="T161" s="175"/>
      <c r="AT161" s="170" t="s">
        <v>218</v>
      </c>
      <c r="AU161" s="170" t="s">
        <v>91</v>
      </c>
      <c r="AV161" s="14" t="s">
        <v>91</v>
      </c>
      <c r="AW161" s="14" t="s">
        <v>36</v>
      </c>
      <c r="AX161" s="14" t="s">
        <v>81</v>
      </c>
      <c r="AY161" s="170" t="s">
        <v>140</v>
      </c>
    </row>
    <row r="162" spans="1:65" s="14" customFormat="1" ht="11.25">
      <c r="B162" s="169"/>
      <c r="D162" s="155" t="s">
        <v>218</v>
      </c>
      <c r="E162" s="170" t="s">
        <v>1</v>
      </c>
      <c r="F162" s="171" t="s">
        <v>242</v>
      </c>
      <c r="H162" s="172">
        <v>1.2</v>
      </c>
      <c r="L162" s="169"/>
      <c r="M162" s="173"/>
      <c r="N162" s="174"/>
      <c r="O162" s="174"/>
      <c r="P162" s="174"/>
      <c r="Q162" s="174"/>
      <c r="R162" s="174"/>
      <c r="S162" s="174"/>
      <c r="T162" s="175"/>
      <c r="AT162" s="170" t="s">
        <v>218</v>
      </c>
      <c r="AU162" s="170" t="s">
        <v>91</v>
      </c>
      <c r="AV162" s="14" t="s">
        <v>91</v>
      </c>
      <c r="AW162" s="14" t="s">
        <v>36</v>
      </c>
      <c r="AX162" s="14" t="s">
        <v>81</v>
      </c>
      <c r="AY162" s="170" t="s">
        <v>140</v>
      </c>
    </row>
    <row r="163" spans="1:65" s="14" customFormat="1" ht="11.25">
      <c r="B163" s="169"/>
      <c r="D163" s="155" t="s">
        <v>218</v>
      </c>
      <c r="E163" s="170" t="s">
        <v>1</v>
      </c>
      <c r="F163" s="171" t="s">
        <v>243</v>
      </c>
      <c r="H163" s="172">
        <v>1.2</v>
      </c>
      <c r="L163" s="169"/>
      <c r="M163" s="173"/>
      <c r="N163" s="174"/>
      <c r="O163" s="174"/>
      <c r="P163" s="174"/>
      <c r="Q163" s="174"/>
      <c r="R163" s="174"/>
      <c r="S163" s="174"/>
      <c r="T163" s="175"/>
      <c r="AT163" s="170" t="s">
        <v>218</v>
      </c>
      <c r="AU163" s="170" t="s">
        <v>91</v>
      </c>
      <c r="AV163" s="14" t="s">
        <v>91</v>
      </c>
      <c r="AW163" s="14" t="s">
        <v>36</v>
      </c>
      <c r="AX163" s="14" t="s">
        <v>81</v>
      </c>
      <c r="AY163" s="170" t="s">
        <v>140</v>
      </c>
    </row>
    <row r="164" spans="1:65" s="14" customFormat="1" ht="11.25">
      <c r="B164" s="169"/>
      <c r="D164" s="155" t="s">
        <v>218</v>
      </c>
      <c r="E164" s="170" t="s">
        <v>1</v>
      </c>
      <c r="F164" s="171" t="s">
        <v>244</v>
      </c>
      <c r="H164" s="172">
        <v>1.2</v>
      </c>
      <c r="L164" s="169"/>
      <c r="M164" s="173"/>
      <c r="N164" s="174"/>
      <c r="O164" s="174"/>
      <c r="P164" s="174"/>
      <c r="Q164" s="174"/>
      <c r="R164" s="174"/>
      <c r="S164" s="174"/>
      <c r="T164" s="175"/>
      <c r="AT164" s="170" t="s">
        <v>218</v>
      </c>
      <c r="AU164" s="170" t="s">
        <v>91</v>
      </c>
      <c r="AV164" s="14" t="s">
        <v>91</v>
      </c>
      <c r="AW164" s="14" t="s">
        <v>36</v>
      </c>
      <c r="AX164" s="14" t="s">
        <v>81</v>
      </c>
      <c r="AY164" s="170" t="s">
        <v>140</v>
      </c>
    </row>
    <row r="165" spans="1:65" s="14" customFormat="1" ht="11.25">
      <c r="B165" s="169"/>
      <c r="D165" s="155" t="s">
        <v>218</v>
      </c>
      <c r="E165" s="170" t="s">
        <v>1</v>
      </c>
      <c r="F165" s="171" t="s">
        <v>245</v>
      </c>
      <c r="H165" s="172">
        <v>1.2</v>
      </c>
      <c r="L165" s="169"/>
      <c r="M165" s="173"/>
      <c r="N165" s="174"/>
      <c r="O165" s="174"/>
      <c r="P165" s="174"/>
      <c r="Q165" s="174"/>
      <c r="R165" s="174"/>
      <c r="S165" s="174"/>
      <c r="T165" s="175"/>
      <c r="AT165" s="170" t="s">
        <v>218</v>
      </c>
      <c r="AU165" s="170" t="s">
        <v>91</v>
      </c>
      <c r="AV165" s="14" t="s">
        <v>91</v>
      </c>
      <c r="AW165" s="14" t="s">
        <v>36</v>
      </c>
      <c r="AX165" s="14" t="s">
        <v>81</v>
      </c>
      <c r="AY165" s="170" t="s">
        <v>140</v>
      </c>
    </row>
    <row r="166" spans="1:65" s="15" customFormat="1" ht="11.25">
      <c r="B166" s="176"/>
      <c r="D166" s="155" t="s">
        <v>218</v>
      </c>
      <c r="E166" s="177" t="s">
        <v>1</v>
      </c>
      <c r="F166" s="178" t="s">
        <v>225</v>
      </c>
      <c r="H166" s="179">
        <v>7.2</v>
      </c>
      <c r="L166" s="176"/>
      <c r="M166" s="180"/>
      <c r="N166" s="181"/>
      <c r="O166" s="181"/>
      <c r="P166" s="181"/>
      <c r="Q166" s="181"/>
      <c r="R166" s="181"/>
      <c r="S166" s="181"/>
      <c r="T166" s="182"/>
      <c r="AT166" s="177" t="s">
        <v>218</v>
      </c>
      <c r="AU166" s="177" t="s">
        <v>91</v>
      </c>
      <c r="AV166" s="15" t="s">
        <v>165</v>
      </c>
      <c r="AW166" s="15" t="s">
        <v>36</v>
      </c>
      <c r="AX166" s="15" t="s">
        <v>89</v>
      </c>
      <c r="AY166" s="177" t="s">
        <v>140</v>
      </c>
    </row>
    <row r="167" spans="1:65" s="2" customFormat="1" ht="16.5" customHeight="1">
      <c r="A167" s="31"/>
      <c r="B167" s="142"/>
      <c r="C167" s="143" t="s">
        <v>165</v>
      </c>
      <c r="D167" s="143" t="s">
        <v>143</v>
      </c>
      <c r="E167" s="144" t="s">
        <v>246</v>
      </c>
      <c r="F167" s="145" t="s">
        <v>247</v>
      </c>
      <c r="G167" s="146" t="s">
        <v>216</v>
      </c>
      <c r="H167" s="147">
        <v>38.512</v>
      </c>
      <c r="I167" s="148"/>
      <c r="J167" s="148">
        <f>ROUND(I167*H167,2)</f>
        <v>0</v>
      </c>
      <c r="K167" s="145" t="s">
        <v>147</v>
      </c>
      <c r="L167" s="32"/>
      <c r="M167" s="149" t="s">
        <v>1</v>
      </c>
      <c r="N167" s="150" t="s">
        <v>46</v>
      </c>
      <c r="O167" s="151">
        <v>0.54</v>
      </c>
      <c r="P167" s="151">
        <f>O167*H167</f>
        <v>20.796480000000003</v>
      </c>
      <c r="Q167" s="151">
        <v>6.6879999999999995E-2</v>
      </c>
      <c r="R167" s="151">
        <f>Q167*H167</f>
        <v>2.5756825599999997</v>
      </c>
      <c r="S167" s="151">
        <v>0</v>
      </c>
      <c r="T167" s="152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53" t="s">
        <v>165</v>
      </c>
      <c r="AT167" s="153" t="s">
        <v>143</v>
      </c>
      <c r="AU167" s="153" t="s">
        <v>91</v>
      </c>
      <c r="AY167" s="18" t="s">
        <v>140</v>
      </c>
      <c r="BE167" s="154">
        <f>IF(N167="základní",J167,0)</f>
        <v>0</v>
      </c>
      <c r="BF167" s="154">
        <f>IF(N167="snížená",J167,0)</f>
        <v>0</v>
      </c>
      <c r="BG167" s="154">
        <f>IF(N167="zákl. přenesená",J167,0)</f>
        <v>0</v>
      </c>
      <c r="BH167" s="154">
        <f>IF(N167="sníž. přenesená",J167,0)</f>
        <v>0</v>
      </c>
      <c r="BI167" s="154">
        <f>IF(N167="nulová",J167,0)</f>
        <v>0</v>
      </c>
      <c r="BJ167" s="18" t="s">
        <v>89</v>
      </c>
      <c r="BK167" s="154">
        <f>ROUND(I167*H167,2)</f>
        <v>0</v>
      </c>
      <c r="BL167" s="18" t="s">
        <v>165</v>
      </c>
      <c r="BM167" s="153" t="s">
        <v>248</v>
      </c>
    </row>
    <row r="168" spans="1:65" s="13" customFormat="1" ht="11.25">
      <c r="B168" s="163"/>
      <c r="D168" s="155" t="s">
        <v>218</v>
      </c>
      <c r="E168" s="164" t="s">
        <v>1</v>
      </c>
      <c r="F168" s="165" t="s">
        <v>219</v>
      </c>
      <c r="H168" s="164" t="s">
        <v>1</v>
      </c>
      <c r="L168" s="163"/>
      <c r="M168" s="166"/>
      <c r="N168" s="167"/>
      <c r="O168" s="167"/>
      <c r="P168" s="167"/>
      <c r="Q168" s="167"/>
      <c r="R168" s="167"/>
      <c r="S168" s="167"/>
      <c r="T168" s="168"/>
      <c r="AT168" s="164" t="s">
        <v>218</v>
      </c>
      <c r="AU168" s="164" t="s">
        <v>91</v>
      </c>
      <c r="AV168" s="13" t="s">
        <v>89</v>
      </c>
      <c r="AW168" s="13" t="s">
        <v>36</v>
      </c>
      <c r="AX168" s="13" t="s">
        <v>81</v>
      </c>
      <c r="AY168" s="164" t="s">
        <v>140</v>
      </c>
    </row>
    <row r="169" spans="1:65" s="14" customFormat="1" ht="11.25">
      <c r="B169" s="169"/>
      <c r="D169" s="155" t="s">
        <v>218</v>
      </c>
      <c r="E169" s="170" t="s">
        <v>1</v>
      </c>
      <c r="F169" s="171" t="s">
        <v>249</v>
      </c>
      <c r="H169" s="172">
        <v>5.4779999999999998</v>
      </c>
      <c r="L169" s="169"/>
      <c r="M169" s="173"/>
      <c r="N169" s="174"/>
      <c r="O169" s="174"/>
      <c r="P169" s="174"/>
      <c r="Q169" s="174"/>
      <c r="R169" s="174"/>
      <c r="S169" s="174"/>
      <c r="T169" s="175"/>
      <c r="AT169" s="170" t="s">
        <v>218</v>
      </c>
      <c r="AU169" s="170" t="s">
        <v>91</v>
      </c>
      <c r="AV169" s="14" t="s">
        <v>91</v>
      </c>
      <c r="AW169" s="14" t="s">
        <v>36</v>
      </c>
      <c r="AX169" s="14" t="s">
        <v>81</v>
      </c>
      <c r="AY169" s="170" t="s">
        <v>140</v>
      </c>
    </row>
    <row r="170" spans="1:65" s="14" customFormat="1" ht="11.25">
      <c r="B170" s="169"/>
      <c r="D170" s="155" t="s">
        <v>218</v>
      </c>
      <c r="E170" s="170" t="s">
        <v>1</v>
      </c>
      <c r="F170" s="171" t="s">
        <v>250</v>
      </c>
      <c r="H170" s="172">
        <v>5.4779999999999998</v>
      </c>
      <c r="L170" s="169"/>
      <c r="M170" s="173"/>
      <c r="N170" s="174"/>
      <c r="O170" s="174"/>
      <c r="P170" s="174"/>
      <c r="Q170" s="174"/>
      <c r="R170" s="174"/>
      <c r="S170" s="174"/>
      <c r="T170" s="175"/>
      <c r="AT170" s="170" t="s">
        <v>218</v>
      </c>
      <c r="AU170" s="170" t="s">
        <v>91</v>
      </c>
      <c r="AV170" s="14" t="s">
        <v>91</v>
      </c>
      <c r="AW170" s="14" t="s">
        <v>36</v>
      </c>
      <c r="AX170" s="14" t="s">
        <v>81</v>
      </c>
      <c r="AY170" s="170" t="s">
        <v>140</v>
      </c>
    </row>
    <row r="171" spans="1:65" s="14" customFormat="1" ht="11.25">
      <c r="B171" s="169"/>
      <c r="D171" s="155" t="s">
        <v>218</v>
      </c>
      <c r="E171" s="170" t="s">
        <v>1</v>
      </c>
      <c r="F171" s="171" t="s">
        <v>251</v>
      </c>
      <c r="H171" s="172">
        <v>5.4779999999999998</v>
      </c>
      <c r="L171" s="169"/>
      <c r="M171" s="173"/>
      <c r="N171" s="174"/>
      <c r="O171" s="174"/>
      <c r="P171" s="174"/>
      <c r="Q171" s="174"/>
      <c r="R171" s="174"/>
      <c r="S171" s="174"/>
      <c r="T171" s="175"/>
      <c r="AT171" s="170" t="s">
        <v>218</v>
      </c>
      <c r="AU171" s="170" t="s">
        <v>91</v>
      </c>
      <c r="AV171" s="14" t="s">
        <v>91</v>
      </c>
      <c r="AW171" s="14" t="s">
        <v>36</v>
      </c>
      <c r="AX171" s="14" t="s">
        <v>81</v>
      </c>
      <c r="AY171" s="170" t="s">
        <v>140</v>
      </c>
    </row>
    <row r="172" spans="1:65" s="14" customFormat="1" ht="11.25">
      <c r="B172" s="169"/>
      <c r="D172" s="155" t="s">
        <v>218</v>
      </c>
      <c r="E172" s="170" t="s">
        <v>1</v>
      </c>
      <c r="F172" s="171" t="s">
        <v>252</v>
      </c>
      <c r="H172" s="172">
        <v>5.4779999999999998</v>
      </c>
      <c r="L172" s="169"/>
      <c r="M172" s="173"/>
      <c r="N172" s="174"/>
      <c r="O172" s="174"/>
      <c r="P172" s="174"/>
      <c r="Q172" s="174"/>
      <c r="R172" s="174"/>
      <c r="S172" s="174"/>
      <c r="T172" s="175"/>
      <c r="AT172" s="170" t="s">
        <v>218</v>
      </c>
      <c r="AU172" s="170" t="s">
        <v>91</v>
      </c>
      <c r="AV172" s="14" t="s">
        <v>91</v>
      </c>
      <c r="AW172" s="14" t="s">
        <v>36</v>
      </c>
      <c r="AX172" s="14" t="s">
        <v>81</v>
      </c>
      <c r="AY172" s="170" t="s">
        <v>140</v>
      </c>
    </row>
    <row r="173" spans="1:65" s="14" customFormat="1" ht="11.25">
      <c r="B173" s="169"/>
      <c r="D173" s="155" t="s">
        <v>218</v>
      </c>
      <c r="E173" s="170" t="s">
        <v>1</v>
      </c>
      <c r="F173" s="171" t="s">
        <v>253</v>
      </c>
      <c r="H173" s="172">
        <v>5.4779999999999998</v>
      </c>
      <c r="L173" s="169"/>
      <c r="M173" s="173"/>
      <c r="N173" s="174"/>
      <c r="O173" s="174"/>
      <c r="P173" s="174"/>
      <c r="Q173" s="174"/>
      <c r="R173" s="174"/>
      <c r="S173" s="174"/>
      <c r="T173" s="175"/>
      <c r="AT173" s="170" t="s">
        <v>218</v>
      </c>
      <c r="AU173" s="170" t="s">
        <v>91</v>
      </c>
      <c r="AV173" s="14" t="s">
        <v>91</v>
      </c>
      <c r="AW173" s="14" t="s">
        <v>36</v>
      </c>
      <c r="AX173" s="14" t="s">
        <v>81</v>
      </c>
      <c r="AY173" s="170" t="s">
        <v>140</v>
      </c>
    </row>
    <row r="174" spans="1:65" s="14" customFormat="1" ht="11.25">
      <c r="B174" s="169"/>
      <c r="D174" s="155" t="s">
        <v>218</v>
      </c>
      <c r="E174" s="170" t="s">
        <v>1</v>
      </c>
      <c r="F174" s="171" t="s">
        <v>254</v>
      </c>
      <c r="H174" s="172">
        <v>11.122</v>
      </c>
      <c r="L174" s="169"/>
      <c r="M174" s="173"/>
      <c r="N174" s="174"/>
      <c r="O174" s="174"/>
      <c r="P174" s="174"/>
      <c r="Q174" s="174"/>
      <c r="R174" s="174"/>
      <c r="S174" s="174"/>
      <c r="T174" s="175"/>
      <c r="AT174" s="170" t="s">
        <v>218</v>
      </c>
      <c r="AU174" s="170" t="s">
        <v>91</v>
      </c>
      <c r="AV174" s="14" t="s">
        <v>91</v>
      </c>
      <c r="AW174" s="14" t="s">
        <v>36</v>
      </c>
      <c r="AX174" s="14" t="s">
        <v>81</v>
      </c>
      <c r="AY174" s="170" t="s">
        <v>140</v>
      </c>
    </row>
    <row r="175" spans="1:65" s="15" customFormat="1" ht="11.25">
      <c r="B175" s="176"/>
      <c r="D175" s="155" t="s">
        <v>218</v>
      </c>
      <c r="E175" s="177" t="s">
        <v>1</v>
      </c>
      <c r="F175" s="178" t="s">
        <v>225</v>
      </c>
      <c r="H175" s="179">
        <v>38.512</v>
      </c>
      <c r="L175" s="176"/>
      <c r="M175" s="180"/>
      <c r="N175" s="181"/>
      <c r="O175" s="181"/>
      <c r="P175" s="181"/>
      <c r="Q175" s="181"/>
      <c r="R175" s="181"/>
      <c r="S175" s="181"/>
      <c r="T175" s="182"/>
      <c r="AT175" s="177" t="s">
        <v>218</v>
      </c>
      <c r="AU175" s="177" t="s">
        <v>91</v>
      </c>
      <c r="AV175" s="15" t="s">
        <v>165</v>
      </c>
      <c r="AW175" s="15" t="s">
        <v>36</v>
      </c>
      <c r="AX175" s="15" t="s">
        <v>89</v>
      </c>
      <c r="AY175" s="177" t="s">
        <v>140</v>
      </c>
    </row>
    <row r="176" spans="1:65" s="2" customFormat="1" ht="16.5" customHeight="1">
      <c r="A176" s="31"/>
      <c r="B176" s="142"/>
      <c r="C176" s="143" t="s">
        <v>139</v>
      </c>
      <c r="D176" s="143" t="s">
        <v>143</v>
      </c>
      <c r="E176" s="144" t="s">
        <v>255</v>
      </c>
      <c r="F176" s="145" t="s">
        <v>256</v>
      </c>
      <c r="G176" s="146" t="s">
        <v>257</v>
      </c>
      <c r="H176" s="147">
        <v>80.45</v>
      </c>
      <c r="I176" s="148"/>
      <c r="J176" s="148">
        <f>ROUND(I176*H176,2)</f>
        <v>0</v>
      </c>
      <c r="K176" s="145" t="s">
        <v>147</v>
      </c>
      <c r="L176" s="32"/>
      <c r="M176" s="149" t="s">
        <v>1</v>
      </c>
      <c r="N176" s="150" t="s">
        <v>46</v>
      </c>
      <c r="O176" s="151">
        <v>0.16</v>
      </c>
      <c r="P176" s="151">
        <f>O176*H176</f>
        <v>12.872</v>
      </c>
      <c r="Q176" s="151">
        <v>2.0000000000000001E-4</v>
      </c>
      <c r="R176" s="151">
        <f>Q176*H176</f>
        <v>1.609E-2</v>
      </c>
      <c r="S176" s="151">
        <v>0</v>
      </c>
      <c r="T176" s="152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3" t="s">
        <v>165</v>
      </c>
      <c r="AT176" s="153" t="s">
        <v>143</v>
      </c>
      <c r="AU176" s="153" t="s">
        <v>91</v>
      </c>
      <c r="AY176" s="18" t="s">
        <v>140</v>
      </c>
      <c r="BE176" s="154">
        <f>IF(N176="základní",J176,0)</f>
        <v>0</v>
      </c>
      <c r="BF176" s="154">
        <f>IF(N176="snížená",J176,0)</f>
        <v>0</v>
      </c>
      <c r="BG176" s="154">
        <f>IF(N176="zákl. přenesená",J176,0)</f>
        <v>0</v>
      </c>
      <c r="BH176" s="154">
        <f>IF(N176="sníž. přenesená",J176,0)</f>
        <v>0</v>
      </c>
      <c r="BI176" s="154">
        <f>IF(N176="nulová",J176,0)</f>
        <v>0</v>
      </c>
      <c r="BJ176" s="18" t="s">
        <v>89</v>
      </c>
      <c r="BK176" s="154">
        <f>ROUND(I176*H176,2)</f>
        <v>0</v>
      </c>
      <c r="BL176" s="18" t="s">
        <v>165</v>
      </c>
      <c r="BM176" s="153" t="s">
        <v>258</v>
      </c>
    </row>
    <row r="177" spans="1:65" s="12" customFormat="1" ht="22.9" customHeight="1">
      <c r="B177" s="130"/>
      <c r="D177" s="131" t="s">
        <v>80</v>
      </c>
      <c r="E177" s="140" t="s">
        <v>165</v>
      </c>
      <c r="F177" s="140" t="s">
        <v>259</v>
      </c>
      <c r="J177" s="141">
        <f>BK177</f>
        <v>0</v>
      </c>
      <c r="L177" s="130"/>
      <c r="M177" s="134"/>
      <c r="N177" s="135"/>
      <c r="O177" s="135"/>
      <c r="P177" s="136">
        <f>SUM(P178:P181)</f>
        <v>1.5841830000000001</v>
      </c>
      <c r="Q177" s="135"/>
      <c r="R177" s="136">
        <f>SUM(R178:R181)</f>
        <v>0.31381442999999998</v>
      </c>
      <c r="S177" s="135"/>
      <c r="T177" s="137">
        <f>SUM(T178:T181)</f>
        <v>0</v>
      </c>
      <c r="AR177" s="131" t="s">
        <v>89</v>
      </c>
      <c r="AT177" s="138" t="s">
        <v>80</v>
      </c>
      <c r="AU177" s="138" t="s">
        <v>89</v>
      </c>
      <c r="AY177" s="131" t="s">
        <v>140</v>
      </c>
      <c r="BK177" s="139">
        <f>SUM(BK178:BK181)</f>
        <v>0</v>
      </c>
    </row>
    <row r="178" spans="1:65" s="2" customFormat="1" ht="16.5" customHeight="1">
      <c r="A178" s="31"/>
      <c r="B178" s="142"/>
      <c r="C178" s="143" t="s">
        <v>178</v>
      </c>
      <c r="D178" s="143" t="s">
        <v>143</v>
      </c>
      <c r="E178" s="144" t="s">
        <v>260</v>
      </c>
      <c r="F178" s="145" t="s">
        <v>261</v>
      </c>
      <c r="G178" s="146" t="s">
        <v>262</v>
      </c>
      <c r="H178" s="147">
        <v>0.13100000000000001</v>
      </c>
      <c r="I178" s="148"/>
      <c r="J178" s="148">
        <f>ROUND(I178*H178,2)</f>
        <v>0</v>
      </c>
      <c r="K178" s="145" t="s">
        <v>147</v>
      </c>
      <c r="L178" s="32"/>
      <c r="M178" s="149" t="s">
        <v>1</v>
      </c>
      <c r="N178" s="150" t="s">
        <v>46</v>
      </c>
      <c r="O178" s="151">
        <v>12.093</v>
      </c>
      <c r="P178" s="151">
        <f>O178*H178</f>
        <v>1.5841830000000001</v>
      </c>
      <c r="Q178" s="151">
        <v>2.3955299999999999</v>
      </c>
      <c r="R178" s="151">
        <f>Q178*H178</f>
        <v>0.31381442999999998</v>
      </c>
      <c r="S178" s="151">
        <v>0</v>
      </c>
      <c r="T178" s="152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3" t="s">
        <v>165</v>
      </c>
      <c r="AT178" s="153" t="s">
        <v>143</v>
      </c>
      <c r="AU178" s="153" t="s">
        <v>91</v>
      </c>
      <c r="AY178" s="18" t="s">
        <v>140</v>
      </c>
      <c r="BE178" s="154">
        <f>IF(N178="základní",J178,0)</f>
        <v>0</v>
      </c>
      <c r="BF178" s="154">
        <f>IF(N178="snížená",J178,0)</f>
        <v>0</v>
      </c>
      <c r="BG178" s="154">
        <f>IF(N178="zákl. přenesená",J178,0)</f>
        <v>0</v>
      </c>
      <c r="BH178" s="154">
        <f>IF(N178="sníž. přenesená",J178,0)</f>
        <v>0</v>
      </c>
      <c r="BI178" s="154">
        <f>IF(N178="nulová",J178,0)</f>
        <v>0</v>
      </c>
      <c r="BJ178" s="18" t="s">
        <v>89</v>
      </c>
      <c r="BK178" s="154">
        <f>ROUND(I178*H178,2)</f>
        <v>0</v>
      </c>
      <c r="BL178" s="18" t="s">
        <v>165</v>
      </c>
      <c r="BM178" s="153" t="s">
        <v>263</v>
      </c>
    </row>
    <row r="179" spans="1:65" s="13" customFormat="1" ht="11.25">
      <c r="B179" s="163"/>
      <c r="D179" s="155" t="s">
        <v>218</v>
      </c>
      <c r="E179" s="164" t="s">
        <v>1</v>
      </c>
      <c r="F179" s="165" t="s">
        <v>219</v>
      </c>
      <c r="H179" s="164" t="s">
        <v>1</v>
      </c>
      <c r="L179" s="163"/>
      <c r="M179" s="166"/>
      <c r="N179" s="167"/>
      <c r="O179" s="167"/>
      <c r="P179" s="167"/>
      <c r="Q179" s="167"/>
      <c r="R179" s="167"/>
      <c r="S179" s="167"/>
      <c r="T179" s="168"/>
      <c r="AT179" s="164" t="s">
        <v>218</v>
      </c>
      <c r="AU179" s="164" t="s">
        <v>91</v>
      </c>
      <c r="AV179" s="13" t="s">
        <v>89</v>
      </c>
      <c r="AW179" s="13" t="s">
        <v>36</v>
      </c>
      <c r="AX179" s="13" t="s">
        <v>81</v>
      </c>
      <c r="AY179" s="164" t="s">
        <v>140</v>
      </c>
    </row>
    <row r="180" spans="1:65" s="14" customFormat="1" ht="11.25">
      <c r="B180" s="169"/>
      <c r="D180" s="155" t="s">
        <v>218</v>
      </c>
      <c r="E180" s="170" t="s">
        <v>1</v>
      </c>
      <c r="F180" s="171" t="s">
        <v>264</v>
      </c>
      <c r="H180" s="172">
        <v>0.13100000000000001</v>
      </c>
      <c r="L180" s="169"/>
      <c r="M180" s="173"/>
      <c r="N180" s="174"/>
      <c r="O180" s="174"/>
      <c r="P180" s="174"/>
      <c r="Q180" s="174"/>
      <c r="R180" s="174"/>
      <c r="S180" s="174"/>
      <c r="T180" s="175"/>
      <c r="AT180" s="170" t="s">
        <v>218</v>
      </c>
      <c r="AU180" s="170" t="s">
        <v>91</v>
      </c>
      <c r="AV180" s="14" t="s">
        <v>91</v>
      </c>
      <c r="AW180" s="14" t="s">
        <v>36</v>
      </c>
      <c r="AX180" s="14" t="s">
        <v>81</v>
      </c>
      <c r="AY180" s="170" t="s">
        <v>140</v>
      </c>
    </row>
    <row r="181" spans="1:65" s="15" customFormat="1" ht="11.25">
      <c r="B181" s="176"/>
      <c r="D181" s="155" t="s">
        <v>218</v>
      </c>
      <c r="E181" s="177" t="s">
        <v>1</v>
      </c>
      <c r="F181" s="178" t="s">
        <v>225</v>
      </c>
      <c r="H181" s="179">
        <v>0.13100000000000001</v>
      </c>
      <c r="L181" s="176"/>
      <c r="M181" s="180"/>
      <c r="N181" s="181"/>
      <c r="O181" s="181"/>
      <c r="P181" s="181"/>
      <c r="Q181" s="181"/>
      <c r="R181" s="181"/>
      <c r="S181" s="181"/>
      <c r="T181" s="182"/>
      <c r="AT181" s="177" t="s">
        <v>218</v>
      </c>
      <c r="AU181" s="177" t="s">
        <v>91</v>
      </c>
      <c r="AV181" s="15" t="s">
        <v>165</v>
      </c>
      <c r="AW181" s="15" t="s">
        <v>36</v>
      </c>
      <c r="AX181" s="15" t="s">
        <v>89</v>
      </c>
      <c r="AY181" s="177" t="s">
        <v>140</v>
      </c>
    </row>
    <row r="182" spans="1:65" s="12" customFormat="1" ht="22.9" customHeight="1">
      <c r="B182" s="130"/>
      <c r="D182" s="131" t="s">
        <v>80</v>
      </c>
      <c r="E182" s="140" t="s">
        <v>178</v>
      </c>
      <c r="F182" s="140" t="s">
        <v>265</v>
      </c>
      <c r="J182" s="141">
        <f>BK182</f>
        <v>0</v>
      </c>
      <c r="L182" s="130"/>
      <c r="M182" s="134"/>
      <c r="N182" s="135"/>
      <c r="O182" s="135"/>
      <c r="P182" s="136">
        <f>SUM(P183:P219)</f>
        <v>441.22976700000004</v>
      </c>
      <c r="Q182" s="135"/>
      <c r="R182" s="136">
        <f>SUM(R183:R219)</f>
        <v>28.420763870000002</v>
      </c>
      <c r="S182" s="135"/>
      <c r="T182" s="137">
        <f>SUM(T183:T219)</f>
        <v>0</v>
      </c>
      <c r="AR182" s="131" t="s">
        <v>89</v>
      </c>
      <c r="AT182" s="138" t="s">
        <v>80</v>
      </c>
      <c r="AU182" s="138" t="s">
        <v>89</v>
      </c>
      <c r="AY182" s="131" t="s">
        <v>140</v>
      </c>
      <c r="BK182" s="139">
        <f>SUM(BK183:BK219)</f>
        <v>0</v>
      </c>
    </row>
    <row r="183" spans="1:65" s="2" customFormat="1" ht="16.5" customHeight="1">
      <c r="A183" s="31"/>
      <c r="B183" s="142"/>
      <c r="C183" s="143" t="s">
        <v>185</v>
      </c>
      <c r="D183" s="143" t="s">
        <v>143</v>
      </c>
      <c r="E183" s="144" t="s">
        <v>266</v>
      </c>
      <c r="F183" s="145" t="s">
        <v>267</v>
      </c>
      <c r="G183" s="146" t="s">
        <v>216</v>
      </c>
      <c r="H183" s="147">
        <v>269.11399999999998</v>
      </c>
      <c r="I183" s="148"/>
      <c r="J183" s="148">
        <f>ROUND(I183*H183,2)</f>
        <v>0</v>
      </c>
      <c r="K183" s="145" t="s">
        <v>147</v>
      </c>
      <c r="L183" s="32"/>
      <c r="M183" s="149" t="s">
        <v>1</v>
      </c>
      <c r="N183" s="150" t="s">
        <v>46</v>
      </c>
      <c r="O183" s="151">
        <v>0.106</v>
      </c>
      <c r="P183" s="151">
        <f>O183*H183</f>
        <v>28.526083999999997</v>
      </c>
      <c r="Q183" s="151">
        <v>6.4999999999999997E-3</v>
      </c>
      <c r="R183" s="151">
        <f>Q183*H183</f>
        <v>1.7492409999999998</v>
      </c>
      <c r="S183" s="151">
        <v>0</v>
      </c>
      <c r="T183" s="152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53" t="s">
        <v>165</v>
      </c>
      <c r="AT183" s="153" t="s">
        <v>143</v>
      </c>
      <c r="AU183" s="153" t="s">
        <v>91</v>
      </c>
      <c r="AY183" s="18" t="s">
        <v>140</v>
      </c>
      <c r="BE183" s="154">
        <f>IF(N183="základní",J183,0)</f>
        <v>0</v>
      </c>
      <c r="BF183" s="154">
        <f>IF(N183="snížená",J183,0)</f>
        <v>0</v>
      </c>
      <c r="BG183" s="154">
        <f>IF(N183="zákl. přenesená",J183,0)</f>
        <v>0</v>
      </c>
      <c r="BH183" s="154">
        <f>IF(N183="sníž. přenesená",J183,0)</f>
        <v>0</v>
      </c>
      <c r="BI183" s="154">
        <f>IF(N183="nulová",J183,0)</f>
        <v>0</v>
      </c>
      <c r="BJ183" s="18" t="s">
        <v>89</v>
      </c>
      <c r="BK183" s="154">
        <f>ROUND(I183*H183,2)</f>
        <v>0</v>
      </c>
      <c r="BL183" s="18" t="s">
        <v>165</v>
      </c>
      <c r="BM183" s="153" t="s">
        <v>268</v>
      </c>
    </row>
    <row r="184" spans="1:65" s="13" customFormat="1" ht="11.25">
      <c r="B184" s="163"/>
      <c r="D184" s="155" t="s">
        <v>218</v>
      </c>
      <c r="E184" s="164" t="s">
        <v>1</v>
      </c>
      <c r="F184" s="165" t="s">
        <v>219</v>
      </c>
      <c r="H184" s="164" t="s">
        <v>1</v>
      </c>
      <c r="L184" s="163"/>
      <c r="M184" s="166"/>
      <c r="N184" s="167"/>
      <c r="O184" s="167"/>
      <c r="P184" s="167"/>
      <c r="Q184" s="167"/>
      <c r="R184" s="167"/>
      <c r="S184" s="167"/>
      <c r="T184" s="168"/>
      <c r="AT184" s="164" t="s">
        <v>218</v>
      </c>
      <c r="AU184" s="164" t="s">
        <v>91</v>
      </c>
      <c r="AV184" s="13" t="s">
        <v>89</v>
      </c>
      <c r="AW184" s="13" t="s">
        <v>36</v>
      </c>
      <c r="AX184" s="13" t="s">
        <v>81</v>
      </c>
      <c r="AY184" s="164" t="s">
        <v>140</v>
      </c>
    </row>
    <row r="185" spans="1:65" s="14" customFormat="1" ht="11.25">
      <c r="B185" s="169"/>
      <c r="D185" s="155" t="s">
        <v>218</v>
      </c>
      <c r="E185" s="170" t="s">
        <v>1</v>
      </c>
      <c r="F185" s="171" t="s">
        <v>269</v>
      </c>
      <c r="H185" s="172">
        <v>269.11399999999998</v>
      </c>
      <c r="L185" s="169"/>
      <c r="M185" s="173"/>
      <c r="N185" s="174"/>
      <c r="O185" s="174"/>
      <c r="P185" s="174"/>
      <c r="Q185" s="174"/>
      <c r="R185" s="174"/>
      <c r="S185" s="174"/>
      <c r="T185" s="175"/>
      <c r="AT185" s="170" t="s">
        <v>218</v>
      </c>
      <c r="AU185" s="170" t="s">
        <v>91</v>
      </c>
      <c r="AV185" s="14" t="s">
        <v>91</v>
      </c>
      <c r="AW185" s="14" t="s">
        <v>36</v>
      </c>
      <c r="AX185" s="14" t="s">
        <v>81</v>
      </c>
      <c r="AY185" s="170" t="s">
        <v>140</v>
      </c>
    </row>
    <row r="186" spans="1:65" s="15" customFormat="1" ht="11.25">
      <c r="B186" s="176"/>
      <c r="D186" s="155" t="s">
        <v>218</v>
      </c>
      <c r="E186" s="177" t="s">
        <v>1</v>
      </c>
      <c r="F186" s="178" t="s">
        <v>225</v>
      </c>
      <c r="H186" s="179">
        <v>269.11399999999998</v>
      </c>
      <c r="L186" s="176"/>
      <c r="M186" s="180"/>
      <c r="N186" s="181"/>
      <c r="O186" s="181"/>
      <c r="P186" s="181"/>
      <c r="Q186" s="181"/>
      <c r="R186" s="181"/>
      <c r="S186" s="181"/>
      <c r="T186" s="182"/>
      <c r="AT186" s="177" t="s">
        <v>218</v>
      </c>
      <c r="AU186" s="177" t="s">
        <v>91</v>
      </c>
      <c r="AV186" s="15" t="s">
        <v>165</v>
      </c>
      <c r="AW186" s="15" t="s">
        <v>36</v>
      </c>
      <c r="AX186" s="15" t="s">
        <v>89</v>
      </c>
      <c r="AY186" s="177" t="s">
        <v>140</v>
      </c>
    </row>
    <row r="187" spans="1:65" s="2" customFormat="1" ht="16.5" customHeight="1">
      <c r="A187" s="31"/>
      <c r="B187" s="142"/>
      <c r="C187" s="143" t="s">
        <v>270</v>
      </c>
      <c r="D187" s="143" t="s">
        <v>143</v>
      </c>
      <c r="E187" s="144" t="s">
        <v>271</v>
      </c>
      <c r="F187" s="145" t="s">
        <v>272</v>
      </c>
      <c r="G187" s="146" t="s">
        <v>216</v>
      </c>
      <c r="H187" s="147">
        <v>103.95</v>
      </c>
      <c r="I187" s="148"/>
      <c r="J187" s="148">
        <f>ROUND(I187*H187,2)</f>
        <v>0</v>
      </c>
      <c r="K187" s="145" t="s">
        <v>147</v>
      </c>
      <c r="L187" s="32"/>
      <c r="M187" s="149" t="s">
        <v>1</v>
      </c>
      <c r="N187" s="150" t="s">
        <v>46</v>
      </c>
      <c r="O187" s="151">
        <v>0.11700000000000001</v>
      </c>
      <c r="P187" s="151">
        <f>O187*H187</f>
        <v>12.16215</v>
      </c>
      <c r="Q187" s="151">
        <v>7.3499999999999998E-3</v>
      </c>
      <c r="R187" s="151">
        <f>Q187*H187</f>
        <v>0.7640325</v>
      </c>
      <c r="S187" s="151">
        <v>0</v>
      </c>
      <c r="T187" s="152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53" t="s">
        <v>165</v>
      </c>
      <c r="AT187" s="153" t="s">
        <v>143</v>
      </c>
      <c r="AU187" s="153" t="s">
        <v>91</v>
      </c>
      <c r="AY187" s="18" t="s">
        <v>140</v>
      </c>
      <c r="BE187" s="154">
        <f>IF(N187="základní",J187,0)</f>
        <v>0</v>
      </c>
      <c r="BF187" s="154">
        <f>IF(N187="snížená",J187,0)</f>
        <v>0</v>
      </c>
      <c r="BG187" s="154">
        <f>IF(N187="zákl. přenesená",J187,0)</f>
        <v>0</v>
      </c>
      <c r="BH187" s="154">
        <f>IF(N187="sníž. přenesená",J187,0)</f>
        <v>0</v>
      </c>
      <c r="BI187" s="154">
        <f>IF(N187="nulová",J187,0)</f>
        <v>0</v>
      </c>
      <c r="BJ187" s="18" t="s">
        <v>89</v>
      </c>
      <c r="BK187" s="154">
        <f>ROUND(I187*H187,2)</f>
        <v>0</v>
      </c>
      <c r="BL187" s="18" t="s">
        <v>165</v>
      </c>
      <c r="BM187" s="153" t="s">
        <v>273</v>
      </c>
    </row>
    <row r="188" spans="1:65" s="14" customFormat="1" ht="11.25">
      <c r="B188" s="169"/>
      <c r="D188" s="155" t="s">
        <v>218</v>
      </c>
      <c r="E188" s="170" t="s">
        <v>1</v>
      </c>
      <c r="F188" s="171" t="s">
        <v>274</v>
      </c>
      <c r="H188" s="172">
        <v>103.95</v>
      </c>
      <c r="L188" s="169"/>
      <c r="M188" s="173"/>
      <c r="N188" s="174"/>
      <c r="O188" s="174"/>
      <c r="P188" s="174"/>
      <c r="Q188" s="174"/>
      <c r="R188" s="174"/>
      <c r="S188" s="174"/>
      <c r="T188" s="175"/>
      <c r="AT188" s="170" t="s">
        <v>218</v>
      </c>
      <c r="AU188" s="170" t="s">
        <v>91</v>
      </c>
      <c r="AV188" s="14" t="s">
        <v>91</v>
      </c>
      <c r="AW188" s="14" t="s">
        <v>36</v>
      </c>
      <c r="AX188" s="14" t="s">
        <v>81</v>
      </c>
      <c r="AY188" s="170" t="s">
        <v>140</v>
      </c>
    </row>
    <row r="189" spans="1:65" s="15" customFormat="1" ht="11.25">
      <c r="B189" s="176"/>
      <c r="D189" s="155" t="s">
        <v>218</v>
      </c>
      <c r="E189" s="177" t="s">
        <v>1</v>
      </c>
      <c r="F189" s="178" t="s">
        <v>225</v>
      </c>
      <c r="H189" s="179">
        <v>103.95</v>
      </c>
      <c r="L189" s="176"/>
      <c r="M189" s="180"/>
      <c r="N189" s="181"/>
      <c r="O189" s="181"/>
      <c r="P189" s="181"/>
      <c r="Q189" s="181"/>
      <c r="R189" s="181"/>
      <c r="S189" s="181"/>
      <c r="T189" s="182"/>
      <c r="AT189" s="177" t="s">
        <v>218</v>
      </c>
      <c r="AU189" s="177" t="s">
        <v>91</v>
      </c>
      <c r="AV189" s="15" t="s">
        <v>165</v>
      </c>
      <c r="AW189" s="15" t="s">
        <v>36</v>
      </c>
      <c r="AX189" s="15" t="s">
        <v>89</v>
      </c>
      <c r="AY189" s="177" t="s">
        <v>140</v>
      </c>
    </row>
    <row r="190" spans="1:65" s="2" customFormat="1" ht="16.5" customHeight="1">
      <c r="A190" s="31"/>
      <c r="B190" s="142"/>
      <c r="C190" s="143" t="s">
        <v>275</v>
      </c>
      <c r="D190" s="143" t="s">
        <v>143</v>
      </c>
      <c r="E190" s="144" t="s">
        <v>276</v>
      </c>
      <c r="F190" s="145" t="s">
        <v>277</v>
      </c>
      <c r="G190" s="146" t="s">
        <v>216</v>
      </c>
      <c r="H190" s="147">
        <v>37.200000000000003</v>
      </c>
      <c r="I190" s="148"/>
      <c r="J190" s="148">
        <f>ROUND(I190*H190,2)</f>
        <v>0</v>
      </c>
      <c r="K190" s="145" t="s">
        <v>147</v>
      </c>
      <c r="L190" s="32"/>
      <c r="M190" s="149" t="s">
        <v>1</v>
      </c>
      <c r="N190" s="150" t="s">
        <v>46</v>
      </c>
      <c r="O190" s="151">
        <v>0.624</v>
      </c>
      <c r="P190" s="151">
        <f>O190*H190</f>
        <v>23.212800000000001</v>
      </c>
      <c r="Q190" s="151">
        <v>0.04</v>
      </c>
      <c r="R190" s="151">
        <f>Q190*H190</f>
        <v>1.4880000000000002</v>
      </c>
      <c r="S190" s="151">
        <v>0</v>
      </c>
      <c r="T190" s="152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53" t="s">
        <v>165</v>
      </c>
      <c r="AT190" s="153" t="s">
        <v>143</v>
      </c>
      <c r="AU190" s="153" t="s">
        <v>91</v>
      </c>
      <c r="AY190" s="18" t="s">
        <v>140</v>
      </c>
      <c r="BE190" s="154">
        <f>IF(N190="základní",J190,0)</f>
        <v>0</v>
      </c>
      <c r="BF190" s="154">
        <f>IF(N190="snížená",J190,0)</f>
        <v>0</v>
      </c>
      <c r="BG190" s="154">
        <f>IF(N190="zákl. přenesená",J190,0)</f>
        <v>0</v>
      </c>
      <c r="BH190" s="154">
        <f>IF(N190="sníž. přenesená",J190,0)</f>
        <v>0</v>
      </c>
      <c r="BI190" s="154">
        <f>IF(N190="nulová",J190,0)</f>
        <v>0</v>
      </c>
      <c r="BJ190" s="18" t="s">
        <v>89</v>
      </c>
      <c r="BK190" s="154">
        <f>ROUND(I190*H190,2)</f>
        <v>0</v>
      </c>
      <c r="BL190" s="18" t="s">
        <v>165</v>
      </c>
      <c r="BM190" s="153" t="s">
        <v>278</v>
      </c>
    </row>
    <row r="191" spans="1:65" s="2" customFormat="1" ht="16.5" customHeight="1">
      <c r="A191" s="31"/>
      <c r="B191" s="142"/>
      <c r="C191" s="143" t="s">
        <v>279</v>
      </c>
      <c r="D191" s="143" t="s">
        <v>143</v>
      </c>
      <c r="E191" s="144" t="s">
        <v>280</v>
      </c>
      <c r="F191" s="145" t="s">
        <v>281</v>
      </c>
      <c r="G191" s="146" t="s">
        <v>216</v>
      </c>
      <c r="H191" s="147">
        <v>87.772000000000006</v>
      </c>
      <c r="I191" s="148"/>
      <c r="J191" s="148">
        <f>ROUND(I191*H191,2)</f>
        <v>0</v>
      </c>
      <c r="K191" s="145" t="s">
        <v>147</v>
      </c>
      <c r="L191" s="32"/>
      <c r="M191" s="149" t="s">
        <v>1</v>
      </c>
      <c r="N191" s="150" t="s">
        <v>46</v>
      </c>
      <c r="O191" s="151">
        <v>0.36</v>
      </c>
      <c r="P191" s="151">
        <f>O191*H191</f>
        <v>31.597920000000002</v>
      </c>
      <c r="Q191" s="151">
        <v>4.3800000000000002E-3</v>
      </c>
      <c r="R191" s="151">
        <f>Q191*H191</f>
        <v>0.38444136000000007</v>
      </c>
      <c r="S191" s="151">
        <v>0</v>
      </c>
      <c r="T191" s="152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53" t="s">
        <v>165</v>
      </c>
      <c r="AT191" s="153" t="s">
        <v>143</v>
      </c>
      <c r="AU191" s="153" t="s">
        <v>91</v>
      </c>
      <c r="AY191" s="18" t="s">
        <v>140</v>
      </c>
      <c r="BE191" s="154">
        <f>IF(N191="základní",J191,0)</f>
        <v>0</v>
      </c>
      <c r="BF191" s="154">
        <f>IF(N191="snížená",J191,0)</f>
        <v>0</v>
      </c>
      <c r="BG191" s="154">
        <f>IF(N191="zákl. přenesená",J191,0)</f>
        <v>0</v>
      </c>
      <c r="BH191" s="154">
        <f>IF(N191="sníž. přenesená",J191,0)</f>
        <v>0</v>
      </c>
      <c r="BI191" s="154">
        <f>IF(N191="nulová",J191,0)</f>
        <v>0</v>
      </c>
      <c r="BJ191" s="18" t="s">
        <v>89</v>
      </c>
      <c r="BK191" s="154">
        <f>ROUND(I191*H191,2)</f>
        <v>0</v>
      </c>
      <c r="BL191" s="18" t="s">
        <v>165</v>
      </c>
      <c r="BM191" s="153" t="s">
        <v>282</v>
      </c>
    </row>
    <row r="192" spans="1:65" s="13" customFormat="1" ht="11.25">
      <c r="B192" s="163"/>
      <c r="D192" s="155" t="s">
        <v>218</v>
      </c>
      <c r="E192" s="164" t="s">
        <v>1</v>
      </c>
      <c r="F192" s="165" t="s">
        <v>219</v>
      </c>
      <c r="H192" s="164" t="s">
        <v>1</v>
      </c>
      <c r="L192" s="163"/>
      <c r="M192" s="166"/>
      <c r="N192" s="167"/>
      <c r="O192" s="167"/>
      <c r="P192" s="167"/>
      <c r="Q192" s="167"/>
      <c r="R192" s="167"/>
      <c r="S192" s="167"/>
      <c r="T192" s="168"/>
      <c r="AT192" s="164" t="s">
        <v>218</v>
      </c>
      <c r="AU192" s="164" t="s">
        <v>91</v>
      </c>
      <c r="AV192" s="13" t="s">
        <v>89</v>
      </c>
      <c r="AW192" s="13" t="s">
        <v>36</v>
      </c>
      <c r="AX192" s="13" t="s">
        <v>81</v>
      </c>
      <c r="AY192" s="164" t="s">
        <v>140</v>
      </c>
    </row>
    <row r="193" spans="1:65" s="14" customFormat="1" ht="11.25">
      <c r="B193" s="169"/>
      <c r="D193" s="155" t="s">
        <v>218</v>
      </c>
      <c r="E193" s="170" t="s">
        <v>1</v>
      </c>
      <c r="F193" s="171" t="s">
        <v>283</v>
      </c>
      <c r="H193" s="172">
        <v>87.772000000000006</v>
      </c>
      <c r="L193" s="169"/>
      <c r="M193" s="173"/>
      <c r="N193" s="174"/>
      <c r="O193" s="174"/>
      <c r="P193" s="174"/>
      <c r="Q193" s="174"/>
      <c r="R193" s="174"/>
      <c r="S193" s="174"/>
      <c r="T193" s="175"/>
      <c r="AT193" s="170" t="s">
        <v>218</v>
      </c>
      <c r="AU193" s="170" t="s">
        <v>91</v>
      </c>
      <c r="AV193" s="14" t="s">
        <v>91</v>
      </c>
      <c r="AW193" s="14" t="s">
        <v>36</v>
      </c>
      <c r="AX193" s="14" t="s">
        <v>81</v>
      </c>
      <c r="AY193" s="170" t="s">
        <v>140</v>
      </c>
    </row>
    <row r="194" spans="1:65" s="15" customFormat="1" ht="11.25">
      <c r="B194" s="176"/>
      <c r="D194" s="155" t="s">
        <v>218</v>
      </c>
      <c r="E194" s="177" t="s">
        <v>1</v>
      </c>
      <c r="F194" s="178" t="s">
        <v>225</v>
      </c>
      <c r="H194" s="179">
        <v>87.772000000000006</v>
      </c>
      <c r="L194" s="176"/>
      <c r="M194" s="180"/>
      <c r="N194" s="181"/>
      <c r="O194" s="181"/>
      <c r="P194" s="181"/>
      <c r="Q194" s="181"/>
      <c r="R194" s="181"/>
      <c r="S194" s="181"/>
      <c r="T194" s="182"/>
      <c r="AT194" s="177" t="s">
        <v>218</v>
      </c>
      <c r="AU194" s="177" t="s">
        <v>91</v>
      </c>
      <c r="AV194" s="15" t="s">
        <v>165</v>
      </c>
      <c r="AW194" s="15" t="s">
        <v>36</v>
      </c>
      <c r="AX194" s="15" t="s">
        <v>89</v>
      </c>
      <c r="AY194" s="177" t="s">
        <v>140</v>
      </c>
    </row>
    <row r="195" spans="1:65" s="2" customFormat="1" ht="21.75" customHeight="1">
      <c r="A195" s="31"/>
      <c r="B195" s="142"/>
      <c r="C195" s="143" t="s">
        <v>284</v>
      </c>
      <c r="D195" s="143" t="s">
        <v>143</v>
      </c>
      <c r="E195" s="144" t="s">
        <v>285</v>
      </c>
      <c r="F195" s="145" t="s">
        <v>286</v>
      </c>
      <c r="G195" s="146" t="s">
        <v>216</v>
      </c>
      <c r="H195" s="147">
        <v>269.11399999999998</v>
      </c>
      <c r="I195" s="148"/>
      <c r="J195" s="148">
        <f>ROUND(I195*H195,2)</f>
        <v>0</v>
      </c>
      <c r="K195" s="145" t="s">
        <v>287</v>
      </c>
      <c r="L195" s="32"/>
      <c r="M195" s="149" t="s">
        <v>1</v>
      </c>
      <c r="N195" s="150" t="s">
        <v>46</v>
      </c>
      <c r="O195" s="151">
        <v>0.2</v>
      </c>
      <c r="P195" s="151">
        <f>O195*H195</f>
        <v>53.822800000000001</v>
      </c>
      <c r="Q195" s="151">
        <v>0</v>
      </c>
      <c r="R195" s="151">
        <f>Q195*H195</f>
        <v>0</v>
      </c>
      <c r="S195" s="151">
        <v>0</v>
      </c>
      <c r="T195" s="152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53" t="s">
        <v>165</v>
      </c>
      <c r="AT195" s="153" t="s">
        <v>143</v>
      </c>
      <c r="AU195" s="153" t="s">
        <v>91</v>
      </c>
      <c r="AY195" s="18" t="s">
        <v>140</v>
      </c>
      <c r="BE195" s="154">
        <f>IF(N195="základní",J195,0)</f>
        <v>0</v>
      </c>
      <c r="BF195" s="154">
        <f>IF(N195="snížená",J195,0)</f>
        <v>0</v>
      </c>
      <c r="BG195" s="154">
        <f>IF(N195="zákl. přenesená",J195,0)</f>
        <v>0</v>
      </c>
      <c r="BH195" s="154">
        <f>IF(N195="sníž. přenesená",J195,0)</f>
        <v>0</v>
      </c>
      <c r="BI195" s="154">
        <f>IF(N195="nulová",J195,0)</f>
        <v>0</v>
      </c>
      <c r="BJ195" s="18" t="s">
        <v>89</v>
      </c>
      <c r="BK195" s="154">
        <f>ROUND(I195*H195,2)</f>
        <v>0</v>
      </c>
      <c r="BL195" s="18" t="s">
        <v>165</v>
      </c>
      <c r="BM195" s="153" t="s">
        <v>288</v>
      </c>
    </row>
    <row r="196" spans="1:65" s="13" customFormat="1" ht="11.25">
      <c r="B196" s="163"/>
      <c r="D196" s="155" t="s">
        <v>218</v>
      </c>
      <c r="E196" s="164" t="s">
        <v>1</v>
      </c>
      <c r="F196" s="165" t="s">
        <v>289</v>
      </c>
      <c r="H196" s="164" t="s">
        <v>1</v>
      </c>
      <c r="L196" s="163"/>
      <c r="M196" s="166"/>
      <c r="N196" s="167"/>
      <c r="O196" s="167"/>
      <c r="P196" s="167"/>
      <c r="Q196" s="167"/>
      <c r="R196" s="167"/>
      <c r="S196" s="167"/>
      <c r="T196" s="168"/>
      <c r="AT196" s="164" t="s">
        <v>218</v>
      </c>
      <c r="AU196" s="164" t="s">
        <v>91</v>
      </c>
      <c r="AV196" s="13" t="s">
        <v>89</v>
      </c>
      <c r="AW196" s="13" t="s">
        <v>36</v>
      </c>
      <c r="AX196" s="13" t="s">
        <v>81</v>
      </c>
      <c r="AY196" s="164" t="s">
        <v>140</v>
      </c>
    </row>
    <row r="197" spans="1:65" s="14" customFormat="1" ht="11.25">
      <c r="B197" s="169"/>
      <c r="D197" s="155" t="s">
        <v>218</v>
      </c>
      <c r="E197" s="170" t="s">
        <v>1</v>
      </c>
      <c r="F197" s="171" t="s">
        <v>290</v>
      </c>
      <c r="H197" s="172">
        <v>269.11399999999998</v>
      </c>
      <c r="L197" s="169"/>
      <c r="M197" s="173"/>
      <c r="N197" s="174"/>
      <c r="O197" s="174"/>
      <c r="P197" s="174"/>
      <c r="Q197" s="174"/>
      <c r="R197" s="174"/>
      <c r="S197" s="174"/>
      <c r="T197" s="175"/>
      <c r="AT197" s="170" t="s">
        <v>218</v>
      </c>
      <c r="AU197" s="170" t="s">
        <v>91</v>
      </c>
      <c r="AV197" s="14" t="s">
        <v>91</v>
      </c>
      <c r="AW197" s="14" t="s">
        <v>36</v>
      </c>
      <c r="AX197" s="14" t="s">
        <v>81</v>
      </c>
      <c r="AY197" s="170" t="s">
        <v>140</v>
      </c>
    </row>
    <row r="198" spans="1:65" s="15" customFormat="1" ht="11.25">
      <c r="B198" s="176"/>
      <c r="D198" s="155" t="s">
        <v>218</v>
      </c>
      <c r="E198" s="177" t="s">
        <v>1</v>
      </c>
      <c r="F198" s="178" t="s">
        <v>225</v>
      </c>
      <c r="H198" s="179">
        <v>269.11399999999998</v>
      </c>
      <c r="L198" s="176"/>
      <c r="M198" s="180"/>
      <c r="N198" s="181"/>
      <c r="O198" s="181"/>
      <c r="P198" s="181"/>
      <c r="Q198" s="181"/>
      <c r="R198" s="181"/>
      <c r="S198" s="181"/>
      <c r="T198" s="182"/>
      <c r="AT198" s="177" t="s">
        <v>218</v>
      </c>
      <c r="AU198" s="177" t="s">
        <v>91</v>
      </c>
      <c r="AV198" s="15" t="s">
        <v>165</v>
      </c>
      <c r="AW198" s="15" t="s">
        <v>36</v>
      </c>
      <c r="AX198" s="15" t="s">
        <v>89</v>
      </c>
      <c r="AY198" s="177" t="s">
        <v>140</v>
      </c>
    </row>
    <row r="199" spans="1:65" s="2" customFormat="1" ht="16.5" customHeight="1">
      <c r="A199" s="31"/>
      <c r="B199" s="142"/>
      <c r="C199" s="143" t="s">
        <v>291</v>
      </c>
      <c r="D199" s="143" t="s">
        <v>143</v>
      </c>
      <c r="E199" s="144" t="s">
        <v>292</v>
      </c>
      <c r="F199" s="145" t="s">
        <v>293</v>
      </c>
      <c r="G199" s="146" t="s">
        <v>216</v>
      </c>
      <c r="H199" s="147">
        <v>269.11399999999998</v>
      </c>
      <c r="I199" s="148"/>
      <c r="J199" s="148">
        <f>ROUND(I199*H199,2)</f>
        <v>0</v>
      </c>
      <c r="K199" s="145" t="s">
        <v>147</v>
      </c>
      <c r="L199" s="32"/>
      <c r="M199" s="149" t="s">
        <v>1</v>
      </c>
      <c r="N199" s="150" t="s">
        <v>46</v>
      </c>
      <c r="O199" s="151">
        <v>0.46</v>
      </c>
      <c r="P199" s="151">
        <f>O199*H199</f>
        <v>123.79244</v>
      </c>
      <c r="Q199" s="151">
        <v>1.7330000000000002E-2</v>
      </c>
      <c r="R199" s="151">
        <f>Q199*H199</f>
        <v>4.6637456200000003</v>
      </c>
      <c r="S199" s="151">
        <v>0</v>
      </c>
      <c r="T199" s="152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53" t="s">
        <v>165</v>
      </c>
      <c r="AT199" s="153" t="s">
        <v>143</v>
      </c>
      <c r="AU199" s="153" t="s">
        <v>91</v>
      </c>
      <c r="AY199" s="18" t="s">
        <v>140</v>
      </c>
      <c r="BE199" s="154">
        <f>IF(N199="základní",J199,0)</f>
        <v>0</v>
      </c>
      <c r="BF199" s="154">
        <f>IF(N199="snížená",J199,0)</f>
        <v>0</v>
      </c>
      <c r="BG199" s="154">
        <f>IF(N199="zákl. přenesená",J199,0)</f>
        <v>0</v>
      </c>
      <c r="BH199" s="154">
        <f>IF(N199="sníž. přenesená",J199,0)</f>
        <v>0</v>
      </c>
      <c r="BI199" s="154">
        <f>IF(N199="nulová",J199,0)</f>
        <v>0</v>
      </c>
      <c r="BJ199" s="18" t="s">
        <v>89</v>
      </c>
      <c r="BK199" s="154">
        <f>ROUND(I199*H199,2)</f>
        <v>0</v>
      </c>
      <c r="BL199" s="18" t="s">
        <v>165</v>
      </c>
      <c r="BM199" s="153" t="s">
        <v>294</v>
      </c>
    </row>
    <row r="200" spans="1:65" s="13" customFormat="1" ht="11.25">
      <c r="B200" s="163"/>
      <c r="D200" s="155" t="s">
        <v>218</v>
      </c>
      <c r="E200" s="164" t="s">
        <v>1</v>
      </c>
      <c r="F200" s="165" t="s">
        <v>219</v>
      </c>
      <c r="H200" s="164" t="s">
        <v>1</v>
      </c>
      <c r="L200" s="163"/>
      <c r="M200" s="166"/>
      <c r="N200" s="167"/>
      <c r="O200" s="167"/>
      <c r="P200" s="167"/>
      <c r="Q200" s="167"/>
      <c r="R200" s="167"/>
      <c r="S200" s="167"/>
      <c r="T200" s="168"/>
      <c r="AT200" s="164" t="s">
        <v>218</v>
      </c>
      <c r="AU200" s="164" t="s">
        <v>91</v>
      </c>
      <c r="AV200" s="13" t="s">
        <v>89</v>
      </c>
      <c r="AW200" s="13" t="s">
        <v>36</v>
      </c>
      <c r="AX200" s="13" t="s">
        <v>81</v>
      </c>
      <c r="AY200" s="164" t="s">
        <v>140</v>
      </c>
    </row>
    <row r="201" spans="1:65" s="14" customFormat="1" ht="11.25">
      <c r="B201" s="169"/>
      <c r="D201" s="155" t="s">
        <v>218</v>
      </c>
      <c r="E201" s="170" t="s">
        <v>1</v>
      </c>
      <c r="F201" s="171" t="s">
        <v>269</v>
      </c>
      <c r="H201" s="172">
        <v>269.11399999999998</v>
      </c>
      <c r="L201" s="169"/>
      <c r="M201" s="173"/>
      <c r="N201" s="174"/>
      <c r="O201" s="174"/>
      <c r="P201" s="174"/>
      <c r="Q201" s="174"/>
      <c r="R201" s="174"/>
      <c r="S201" s="174"/>
      <c r="T201" s="175"/>
      <c r="AT201" s="170" t="s">
        <v>218</v>
      </c>
      <c r="AU201" s="170" t="s">
        <v>91</v>
      </c>
      <c r="AV201" s="14" t="s">
        <v>91</v>
      </c>
      <c r="AW201" s="14" t="s">
        <v>36</v>
      </c>
      <c r="AX201" s="14" t="s">
        <v>81</v>
      </c>
      <c r="AY201" s="170" t="s">
        <v>140</v>
      </c>
    </row>
    <row r="202" spans="1:65" s="15" customFormat="1" ht="11.25">
      <c r="B202" s="176"/>
      <c r="D202" s="155" t="s">
        <v>218</v>
      </c>
      <c r="E202" s="177" t="s">
        <v>1</v>
      </c>
      <c r="F202" s="178" t="s">
        <v>225</v>
      </c>
      <c r="H202" s="179">
        <v>269.11399999999998</v>
      </c>
      <c r="L202" s="176"/>
      <c r="M202" s="180"/>
      <c r="N202" s="181"/>
      <c r="O202" s="181"/>
      <c r="P202" s="181"/>
      <c r="Q202" s="181"/>
      <c r="R202" s="181"/>
      <c r="S202" s="181"/>
      <c r="T202" s="182"/>
      <c r="AT202" s="177" t="s">
        <v>218</v>
      </c>
      <c r="AU202" s="177" t="s">
        <v>91</v>
      </c>
      <c r="AV202" s="15" t="s">
        <v>165</v>
      </c>
      <c r="AW202" s="15" t="s">
        <v>36</v>
      </c>
      <c r="AX202" s="15" t="s">
        <v>89</v>
      </c>
      <c r="AY202" s="177" t="s">
        <v>140</v>
      </c>
    </row>
    <row r="203" spans="1:65" s="2" customFormat="1" ht="16.5" customHeight="1">
      <c r="A203" s="31"/>
      <c r="B203" s="142"/>
      <c r="C203" s="143" t="s">
        <v>295</v>
      </c>
      <c r="D203" s="143" t="s">
        <v>143</v>
      </c>
      <c r="E203" s="144" t="s">
        <v>296</v>
      </c>
      <c r="F203" s="145" t="s">
        <v>297</v>
      </c>
      <c r="G203" s="146" t="s">
        <v>216</v>
      </c>
      <c r="H203" s="147">
        <v>269.11399999999998</v>
      </c>
      <c r="I203" s="148"/>
      <c r="J203" s="148">
        <f>ROUND(I203*H203,2)</f>
        <v>0</v>
      </c>
      <c r="K203" s="145" t="s">
        <v>147</v>
      </c>
      <c r="L203" s="32"/>
      <c r="M203" s="149" t="s">
        <v>1</v>
      </c>
      <c r="N203" s="150" t="s">
        <v>46</v>
      </c>
      <c r="O203" s="151">
        <v>8.5000000000000006E-2</v>
      </c>
      <c r="P203" s="151">
        <f>O203*H203</f>
        <v>22.874690000000001</v>
      </c>
      <c r="Q203" s="151">
        <v>7.3499999999999998E-3</v>
      </c>
      <c r="R203" s="151">
        <f>Q203*H203</f>
        <v>1.9779878999999998</v>
      </c>
      <c r="S203" s="151">
        <v>0</v>
      </c>
      <c r="T203" s="152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53" t="s">
        <v>165</v>
      </c>
      <c r="AT203" s="153" t="s">
        <v>143</v>
      </c>
      <c r="AU203" s="153" t="s">
        <v>91</v>
      </c>
      <c r="AY203" s="18" t="s">
        <v>140</v>
      </c>
      <c r="BE203" s="154">
        <f>IF(N203="základní",J203,0)</f>
        <v>0</v>
      </c>
      <c r="BF203" s="154">
        <f>IF(N203="snížená",J203,0)</f>
        <v>0</v>
      </c>
      <c r="BG203" s="154">
        <f>IF(N203="zákl. přenesená",J203,0)</f>
        <v>0</v>
      </c>
      <c r="BH203" s="154">
        <f>IF(N203="sníž. přenesená",J203,0)</f>
        <v>0</v>
      </c>
      <c r="BI203" s="154">
        <f>IF(N203="nulová",J203,0)</f>
        <v>0</v>
      </c>
      <c r="BJ203" s="18" t="s">
        <v>89</v>
      </c>
      <c r="BK203" s="154">
        <f>ROUND(I203*H203,2)</f>
        <v>0</v>
      </c>
      <c r="BL203" s="18" t="s">
        <v>165</v>
      </c>
      <c r="BM203" s="153" t="s">
        <v>298</v>
      </c>
    </row>
    <row r="204" spans="1:65" s="2" customFormat="1" ht="16.5" customHeight="1">
      <c r="A204" s="31"/>
      <c r="B204" s="142"/>
      <c r="C204" s="143" t="s">
        <v>299</v>
      </c>
      <c r="D204" s="143" t="s">
        <v>143</v>
      </c>
      <c r="E204" s="144" t="s">
        <v>300</v>
      </c>
      <c r="F204" s="145" t="s">
        <v>301</v>
      </c>
      <c r="G204" s="146" t="s">
        <v>216</v>
      </c>
      <c r="H204" s="147">
        <v>289.8</v>
      </c>
      <c r="I204" s="148"/>
      <c r="J204" s="148">
        <f>ROUND(I204*H204,2)</f>
        <v>0</v>
      </c>
      <c r="K204" s="145" t="s">
        <v>147</v>
      </c>
      <c r="L204" s="32"/>
      <c r="M204" s="149" t="s">
        <v>1</v>
      </c>
      <c r="N204" s="150" t="s">
        <v>46</v>
      </c>
      <c r="O204" s="151">
        <v>0.19</v>
      </c>
      <c r="P204" s="151">
        <f>O204*H204</f>
        <v>55.062000000000005</v>
      </c>
      <c r="Q204" s="151">
        <v>5.7000000000000002E-3</v>
      </c>
      <c r="R204" s="151">
        <f>Q204*H204</f>
        <v>1.6518600000000001</v>
      </c>
      <c r="S204" s="151">
        <v>0</v>
      </c>
      <c r="T204" s="152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53" t="s">
        <v>165</v>
      </c>
      <c r="AT204" s="153" t="s">
        <v>143</v>
      </c>
      <c r="AU204" s="153" t="s">
        <v>91</v>
      </c>
      <c r="AY204" s="18" t="s">
        <v>140</v>
      </c>
      <c r="BE204" s="154">
        <f>IF(N204="základní",J204,0)</f>
        <v>0</v>
      </c>
      <c r="BF204" s="154">
        <f>IF(N204="snížená",J204,0)</f>
        <v>0</v>
      </c>
      <c r="BG204" s="154">
        <f>IF(N204="zákl. přenesená",J204,0)</f>
        <v>0</v>
      </c>
      <c r="BH204" s="154">
        <f>IF(N204="sníž. přenesená",J204,0)</f>
        <v>0</v>
      </c>
      <c r="BI204" s="154">
        <f>IF(N204="nulová",J204,0)</f>
        <v>0</v>
      </c>
      <c r="BJ204" s="18" t="s">
        <v>89</v>
      </c>
      <c r="BK204" s="154">
        <f>ROUND(I204*H204,2)</f>
        <v>0</v>
      </c>
      <c r="BL204" s="18" t="s">
        <v>165</v>
      </c>
      <c r="BM204" s="153" t="s">
        <v>302</v>
      </c>
    </row>
    <row r="205" spans="1:65" s="2" customFormat="1" ht="16.5" customHeight="1">
      <c r="A205" s="31"/>
      <c r="B205" s="142"/>
      <c r="C205" s="143" t="s">
        <v>8</v>
      </c>
      <c r="D205" s="143" t="s">
        <v>143</v>
      </c>
      <c r="E205" s="144" t="s">
        <v>303</v>
      </c>
      <c r="F205" s="145" t="s">
        <v>304</v>
      </c>
      <c r="G205" s="146" t="s">
        <v>216</v>
      </c>
      <c r="H205" s="147">
        <v>103.95</v>
      </c>
      <c r="I205" s="148"/>
      <c r="J205" s="148">
        <f>ROUND(I205*H205,2)</f>
        <v>0</v>
      </c>
      <c r="K205" s="145" t="s">
        <v>147</v>
      </c>
      <c r="L205" s="32"/>
      <c r="M205" s="149" t="s">
        <v>1</v>
      </c>
      <c r="N205" s="150" t="s">
        <v>46</v>
      </c>
      <c r="O205" s="151">
        <v>0.35</v>
      </c>
      <c r="P205" s="151">
        <f>O205*H205</f>
        <v>36.3825</v>
      </c>
      <c r="Q205" s="151">
        <v>1.575E-2</v>
      </c>
      <c r="R205" s="151">
        <f>Q205*H205</f>
        <v>1.6372125</v>
      </c>
      <c r="S205" s="151">
        <v>0</v>
      </c>
      <c r="T205" s="152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53" t="s">
        <v>165</v>
      </c>
      <c r="AT205" s="153" t="s">
        <v>143</v>
      </c>
      <c r="AU205" s="153" t="s">
        <v>91</v>
      </c>
      <c r="AY205" s="18" t="s">
        <v>140</v>
      </c>
      <c r="BE205" s="154">
        <f>IF(N205="základní",J205,0)</f>
        <v>0</v>
      </c>
      <c r="BF205" s="154">
        <f>IF(N205="snížená",J205,0)</f>
        <v>0</v>
      </c>
      <c r="BG205" s="154">
        <f>IF(N205="zákl. přenesená",J205,0)</f>
        <v>0</v>
      </c>
      <c r="BH205" s="154">
        <f>IF(N205="sníž. přenesená",J205,0)</f>
        <v>0</v>
      </c>
      <c r="BI205" s="154">
        <f>IF(N205="nulová",J205,0)</f>
        <v>0</v>
      </c>
      <c r="BJ205" s="18" t="s">
        <v>89</v>
      </c>
      <c r="BK205" s="154">
        <f>ROUND(I205*H205,2)</f>
        <v>0</v>
      </c>
      <c r="BL205" s="18" t="s">
        <v>165</v>
      </c>
      <c r="BM205" s="153" t="s">
        <v>305</v>
      </c>
    </row>
    <row r="206" spans="1:65" s="14" customFormat="1" ht="11.25">
      <c r="B206" s="169"/>
      <c r="D206" s="155" t="s">
        <v>218</v>
      </c>
      <c r="E206" s="170" t="s">
        <v>1</v>
      </c>
      <c r="F206" s="171" t="s">
        <v>274</v>
      </c>
      <c r="H206" s="172">
        <v>103.95</v>
      </c>
      <c r="L206" s="169"/>
      <c r="M206" s="173"/>
      <c r="N206" s="174"/>
      <c r="O206" s="174"/>
      <c r="P206" s="174"/>
      <c r="Q206" s="174"/>
      <c r="R206" s="174"/>
      <c r="S206" s="174"/>
      <c r="T206" s="175"/>
      <c r="AT206" s="170" t="s">
        <v>218</v>
      </c>
      <c r="AU206" s="170" t="s">
        <v>91</v>
      </c>
      <c r="AV206" s="14" t="s">
        <v>91</v>
      </c>
      <c r="AW206" s="14" t="s">
        <v>36</v>
      </c>
      <c r="AX206" s="14" t="s">
        <v>81</v>
      </c>
      <c r="AY206" s="170" t="s">
        <v>140</v>
      </c>
    </row>
    <row r="207" spans="1:65" s="15" customFormat="1" ht="11.25">
      <c r="B207" s="176"/>
      <c r="D207" s="155" t="s">
        <v>218</v>
      </c>
      <c r="E207" s="177" t="s">
        <v>1</v>
      </c>
      <c r="F207" s="178" t="s">
        <v>225</v>
      </c>
      <c r="H207" s="179">
        <v>103.95</v>
      </c>
      <c r="L207" s="176"/>
      <c r="M207" s="180"/>
      <c r="N207" s="181"/>
      <c r="O207" s="181"/>
      <c r="P207" s="181"/>
      <c r="Q207" s="181"/>
      <c r="R207" s="181"/>
      <c r="S207" s="181"/>
      <c r="T207" s="182"/>
      <c r="AT207" s="177" t="s">
        <v>218</v>
      </c>
      <c r="AU207" s="177" t="s">
        <v>91</v>
      </c>
      <c r="AV207" s="15" t="s">
        <v>165</v>
      </c>
      <c r="AW207" s="15" t="s">
        <v>36</v>
      </c>
      <c r="AX207" s="15" t="s">
        <v>89</v>
      </c>
      <c r="AY207" s="177" t="s">
        <v>140</v>
      </c>
    </row>
    <row r="208" spans="1:65" s="2" customFormat="1" ht="16.5" customHeight="1">
      <c r="A208" s="31"/>
      <c r="B208" s="142"/>
      <c r="C208" s="143" t="s">
        <v>306</v>
      </c>
      <c r="D208" s="143" t="s">
        <v>143</v>
      </c>
      <c r="E208" s="144" t="s">
        <v>307</v>
      </c>
      <c r="F208" s="145" t="s">
        <v>308</v>
      </c>
      <c r="G208" s="146" t="s">
        <v>216</v>
      </c>
      <c r="H208" s="147">
        <v>103.95</v>
      </c>
      <c r="I208" s="148"/>
      <c r="J208" s="148">
        <f>ROUND(I208*H208,2)</f>
        <v>0</v>
      </c>
      <c r="K208" s="145" t="s">
        <v>147</v>
      </c>
      <c r="L208" s="32"/>
      <c r="M208" s="149" t="s">
        <v>1</v>
      </c>
      <c r="N208" s="150" t="s">
        <v>46</v>
      </c>
      <c r="O208" s="151">
        <v>0.09</v>
      </c>
      <c r="P208" s="151">
        <f>O208*H208</f>
        <v>9.3554999999999993</v>
      </c>
      <c r="Q208" s="151">
        <v>7.9000000000000008E-3</v>
      </c>
      <c r="R208" s="151">
        <f>Q208*H208</f>
        <v>0.82120500000000007</v>
      </c>
      <c r="S208" s="151">
        <v>0</v>
      </c>
      <c r="T208" s="152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53" t="s">
        <v>165</v>
      </c>
      <c r="AT208" s="153" t="s">
        <v>143</v>
      </c>
      <c r="AU208" s="153" t="s">
        <v>91</v>
      </c>
      <c r="AY208" s="18" t="s">
        <v>140</v>
      </c>
      <c r="BE208" s="154">
        <f>IF(N208="základní",J208,0)</f>
        <v>0</v>
      </c>
      <c r="BF208" s="154">
        <f>IF(N208="snížená",J208,0)</f>
        <v>0</v>
      </c>
      <c r="BG208" s="154">
        <f>IF(N208="zákl. přenesená",J208,0)</f>
        <v>0</v>
      </c>
      <c r="BH208" s="154">
        <f>IF(N208="sníž. přenesená",J208,0)</f>
        <v>0</v>
      </c>
      <c r="BI208" s="154">
        <f>IF(N208="nulová",J208,0)</f>
        <v>0</v>
      </c>
      <c r="BJ208" s="18" t="s">
        <v>89</v>
      </c>
      <c r="BK208" s="154">
        <f>ROUND(I208*H208,2)</f>
        <v>0</v>
      </c>
      <c r="BL208" s="18" t="s">
        <v>165</v>
      </c>
      <c r="BM208" s="153" t="s">
        <v>309</v>
      </c>
    </row>
    <row r="209" spans="1:65" s="2" customFormat="1" ht="16.5" customHeight="1">
      <c r="A209" s="31"/>
      <c r="B209" s="142"/>
      <c r="C209" s="143" t="s">
        <v>310</v>
      </c>
      <c r="D209" s="143" t="s">
        <v>143</v>
      </c>
      <c r="E209" s="144" t="s">
        <v>311</v>
      </c>
      <c r="F209" s="145" t="s">
        <v>312</v>
      </c>
      <c r="G209" s="146" t="s">
        <v>262</v>
      </c>
      <c r="H209" s="147">
        <v>4.431</v>
      </c>
      <c r="I209" s="148"/>
      <c r="J209" s="148">
        <f>ROUND(I209*H209,2)</f>
        <v>0</v>
      </c>
      <c r="K209" s="145" t="s">
        <v>147</v>
      </c>
      <c r="L209" s="32"/>
      <c r="M209" s="149" t="s">
        <v>1</v>
      </c>
      <c r="N209" s="150" t="s">
        <v>46</v>
      </c>
      <c r="O209" s="151">
        <v>3.2130000000000001</v>
      </c>
      <c r="P209" s="151">
        <f>O209*H209</f>
        <v>14.236803</v>
      </c>
      <c r="Q209" s="151">
        <v>2.45329</v>
      </c>
      <c r="R209" s="151">
        <f>Q209*H209</f>
        <v>10.870527989999999</v>
      </c>
      <c r="S209" s="151">
        <v>0</v>
      </c>
      <c r="T209" s="152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53" t="s">
        <v>165</v>
      </c>
      <c r="AT209" s="153" t="s">
        <v>143</v>
      </c>
      <c r="AU209" s="153" t="s">
        <v>91</v>
      </c>
      <c r="AY209" s="18" t="s">
        <v>140</v>
      </c>
      <c r="BE209" s="154">
        <f>IF(N209="základní",J209,0)</f>
        <v>0</v>
      </c>
      <c r="BF209" s="154">
        <f>IF(N209="snížená",J209,0)</f>
        <v>0</v>
      </c>
      <c r="BG209" s="154">
        <f>IF(N209="zákl. přenesená",J209,0)</f>
        <v>0</v>
      </c>
      <c r="BH209" s="154">
        <f>IF(N209="sníž. přenesená",J209,0)</f>
        <v>0</v>
      </c>
      <c r="BI209" s="154">
        <f>IF(N209="nulová",J209,0)</f>
        <v>0</v>
      </c>
      <c r="BJ209" s="18" t="s">
        <v>89</v>
      </c>
      <c r="BK209" s="154">
        <f>ROUND(I209*H209,2)</f>
        <v>0</v>
      </c>
      <c r="BL209" s="18" t="s">
        <v>165</v>
      </c>
      <c r="BM209" s="153" t="s">
        <v>313</v>
      </c>
    </row>
    <row r="210" spans="1:65" s="13" customFormat="1" ht="11.25">
      <c r="B210" s="163"/>
      <c r="D210" s="155" t="s">
        <v>218</v>
      </c>
      <c r="E210" s="164" t="s">
        <v>1</v>
      </c>
      <c r="F210" s="165" t="s">
        <v>219</v>
      </c>
      <c r="H210" s="164" t="s">
        <v>1</v>
      </c>
      <c r="L210" s="163"/>
      <c r="M210" s="166"/>
      <c r="N210" s="167"/>
      <c r="O210" s="167"/>
      <c r="P210" s="167"/>
      <c r="Q210" s="167"/>
      <c r="R210" s="167"/>
      <c r="S210" s="167"/>
      <c r="T210" s="168"/>
      <c r="AT210" s="164" t="s">
        <v>218</v>
      </c>
      <c r="AU210" s="164" t="s">
        <v>91</v>
      </c>
      <c r="AV210" s="13" t="s">
        <v>89</v>
      </c>
      <c r="AW210" s="13" t="s">
        <v>36</v>
      </c>
      <c r="AX210" s="13" t="s">
        <v>81</v>
      </c>
      <c r="AY210" s="164" t="s">
        <v>140</v>
      </c>
    </row>
    <row r="211" spans="1:65" s="14" customFormat="1" ht="11.25">
      <c r="B211" s="169"/>
      <c r="D211" s="155" t="s">
        <v>218</v>
      </c>
      <c r="E211" s="170" t="s">
        <v>1</v>
      </c>
      <c r="F211" s="171" t="s">
        <v>314</v>
      </c>
      <c r="H211" s="172">
        <v>0.71199999999999997</v>
      </c>
      <c r="L211" s="169"/>
      <c r="M211" s="173"/>
      <c r="N211" s="174"/>
      <c r="O211" s="174"/>
      <c r="P211" s="174"/>
      <c r="Q211" s="174"/>
      <c r="R211" s="174"/>
      <c r="S211" s="174"/>
      <c r="T211" s="175"/>
      <c r="AT211" s="170" t="s">
        <v>218</v>
      </c>
      <c r="AU211" s="170" t="s">
        <v>91</v>
      </c>
      <c r="AV211" s="14" t="s">
        <v>91</v>
      </c>
      <c r="AW211" s="14" t="s">
        <v>36</v>
      </c>
      <c r="AX211" s="14" t="s">
        <v>81</v>
      </c>
      <c r="AY211" s="170" t="s">
        <v>140</v>
      </c>
    </row>
    <row r="212" spans="1:65" s="14" customFormat="1" ht="11.25">
      <c r="B212" s="169"/>
      <c r="D212" s="155" t="s">
        <v>218</v>
      </c>
      <c r="E212" s="170" t="s">
        <v>1</v>
      </c>
      <c r="F212" s="171" t="s">
        <v>315</v>
      </c>
      <c r="H212" s="172">
        <v>0.74299999999999999</v>
      </c>
      <c r="L212" s="169"/>
      <c r="M212" s="173"/>
      <c r="N212" s="174"/>
      <c r="O212" s="174"/>
      <c r="P212" s="174"/>
      <c r="Q212" s="174"/>
      <c r="R212" s="174"/>
      <c r="S212" s="174"/>
      <c r="T212" s="175"/>
      <c r="AT212" s="170" t="s">
        <v>218</v>
      </c>
      <c r="AU212" s="170" t="s">
        <v>91</v>
      </c>
      <c r="AV212" s="14" t="s">
        <v>91</v>
      </c>
      <c r="AW212" s="14" t="s">
        <v>36</v>
      </c>
      <c r="AX212" s="14" t="s">
        <v>81</v>
      </c>
      <c r="AY212" s="170" t="s">
        <v>140</v>
      </c>
    </row>
    <row r="213" spans="1:65" s="14" customFormat="1" ht="11.25">
      <c r="B213" s="169"/>
      <c r="D213" s="155" t="s">
        <v>218</v>
      </c>
      <c r="E213" s="170" t="s">
        <v>1</v>
      </c>
      <c r="F213" s="171" t="s">
        <v>316</v>
      </c>
      <c r="H213" s="172">
        <v>0.73499999999999999</v>
      </c>
      <c r="L213" s="169"/>
      <c r="M213" s="173"/>
      <c r="N213" s="174"/>
      <c r="O213" s="174"/>
      <c r="P213" s="174"/>
      <c r="Q213" s="174"/>
      <c r="R213" s="174"/>
      <c r="S213" s="174"/>
      <c r="T213" s="175"/>
      <c r="AT213" s="170" t="s">
        <v>218</v>
      </c>
      <c r="AU213" s="170" t="s">
        <v>91</v>
      </c>
      <c r="AV213" s="14" t="s">
        <v>91</v>
      </c>
      <c r="AW213" s="14" t="s">
        <v>36</v>
      </c>
      <c r="AX213" s="14" t="s">
        <v>81</v>
      </c>
      <c r="AY213" s="170" t="s">
        <v>140</v>
      </c>
    </row>
    <row r="214" spans="1:65" s="14" customFormat="1" ht="11.25">
      <c r="B214" s="169"/>
      <c r="D214" s="155" t="s">
        <v>218</v>
      </c>
      <c r="E214" s="170" t="s">
        <v>1</v>
      </c>
      <c r="F214" s="171" t="s">
        <v>317</v>
      </c>
      <c r="H214" s="172">
        <v>0.72199999999999998</v>
      </c>
      <c r="L214" s="169"/>
      <c r="M214" s="173"/>
      <c r="N214" s="174"/>
      <c r="O214" s="174"/>
      <c r="P214" s="174"/>
      <c r="Q214" s="174"/>
      <c r="R214" s="174"/>
      <c r="S214" s="174"/>
      <c r="T214" s="175"/>
      <c r="AT214" s="170" t="s">
        <v>218</v>
      </c>
      <c r="AU214" s="170" t="s">
        <v>91</v>
      </c>
      <c r="AV214" s="14" t="s">
        <v>91</v>
      </c>
      <c r="AW214" s="14" t="s">
        <v>36</v>
      </c>
      <c r="AX214" s="14" t="s">
        <v>81</v>
      </c>
      <c r="AY214" s="170" t="s">
        <v>140</v>
      </c>
    </row>
    <row r="215" spans="1:65" s="14" customFormat="1" ht="11.25">
      <c r="B215" s="169"/>
      <c r="D215" s="155" t="s">
        <v>218</v>
      </c>
      <c r="E215" s="170" t="s">
        <v>1</v>
      </c>
      <c r="F215" s="171" t="s">
        <v>318</v>
      </c>
      <c r="H215" s="172">
        <v>0.71199999999999997</v>
      </c>
      <c r="L215" s="169"/>
      <c r="M215" s="173"/>
      <c r="N215" s="174"/>
      <c r="O215" s="174"/>
      <c r="P215" s="174"/>
      <c r="Q215" s="174"/>
      <c r="R215" s="174"/>
      <c r="S215" s="174"/>
      <c r="T215" s="175"/>
      <c r="AT215" s="170" t="s">
        <v>218</v>
      </c>
      <c r="AU215" s="170" t="s">
        <v>91</v>
      </c>
      <c r="AV215" s="14" t="s">
        <v>91</v>
      </c>
      <c r="AW215" s="14" t="s">
        <v>36</v>
      </c>
      <c r="AX215" s="14" t="s">
        <v>81</v>
      </c>
      <c r="AY215" s="170" t="s">
        <v>140</v>
      </c>
    </row>
    <row r="216" spans="1:65" s="14" customFormat="1" ht="11.25">
      <c r="B216" s="169"/>
      <c r="D216" s="155" t="s">
        <v>218</v>
      </c>
      <c r="E216" s="170" t="s">
        <v>1</v>
      </c>
      <c r="F216" s="171" t="s">
        <v>319</v>
      </c>
      <c r="H216" s="172">
        <v>0.80700000000000005</v>
      </c>
      <c r="L216" s="169"/>
      <c r="M216" s="173"/>
      <c r="N216" s="174"/>
      <c r="O216" s="174"/>
      <c r="P216" s="174"/>
      <c r="Q216" s="174"/>
      <c r="R216" s="174"/>
      <c r="S216" s="174"/>
      <c r="T216" s="175"/>
      <c r="AT216" s="170" t="s">
        <v>218</v>
      </c>
      <c r="AU216" s="170" t="s">
        <v>91</v>
      </c>
      <c r="AV216" s="14" t="s">
        <v>91</v>
      </c>
      <c r="AW216" s="14" t="s">
        <v>36</v>
      </c>
      <c r="AX216" s="14" t="s">
        <v>81</v>
      </c>
      <c r="AY216" s="170" t="s">
        <v>140</v>
      </c>
    </row>
    <row r="217" spans="1:65" s="15" customFormat="1" ht="11.25">
      <c r="B217" s="176"/>
      <c r="D217" s="155" t="s">
        <v>218</v>
      </c>
      <c r="E217" s="177" t="s">
        <v>1</v>
      </c>
      <c r="F217" s="178" t="s">
        <v>225</v>
      </c>
      <c r="H217" s="179">
        <v>4.431</v>
      </c>
      <c r="L217" s="176"/>
      <c r="M217" s="180"/>
      <c r="N217" s="181"/>
      <c r="O217" s="181"/>
      <c r="P217" s="181"/>
      <c r="Q217" s="181"/>
      <c r="R217" s="181"/>
      <c r="S217" s="181"/>
      <c r="T217" s="182"/>
      <c r="AT217" s="177" t="s">
        <v>218</v>
      </c>
      <c r="AU217" s="177" t="s">
        <v>91</v>
      </c>
      <c r="AV217" s="15" t="s">
        <v>165</v>
      </c>
      <c r="AW217" s="15" t="s">
        <v>36</v>
      </c>
      <c r="AX217" s="15" t="s">
        <v>89</v>
      </c>
      <c r="AY217" s="177" t="s">
        <v>140</v>
      </c>
    </row>
    <row r="218" spans="1:65" s="2" customFormat="1" ht="16.5" customHeight="1">
      <c r="A218" s="31"/>
      <c r="B218" s="142"/>
      <c r="C218" s="143" t="s">
        <v>320</v>
      </c>
      <c r="D218" s="143" t="s">
        <v>143</v>
      </c>
      <c r="E218" s="144" t="s">
        <v>321</v>
      </c>
      <c r="F218" s="145" t="s">
        <v>322</v>
      </c>
      <c r="G218" s="146" t="s">
        <v>216</v>
      </c>
      <c r="H218" s="147">
        <v>40.89</v>
      </c>
      <c r="I218" s="148"/>
      <c r="J218" s="148">
        <f>ROUND(I218*H218,2)</f>
        <v>0</v>
      </c>
      <c r="K218" s="145" t="s">
        <v>147</v>
      </c>
      <c r="L218" s="32"/>
      <c r="M218" s="149" t="s">
        <v>1</v>
      </c>
      <c r="N218" s="150" t="s">
        <v>46</v>
      </c>
      <c r="O218" s="151">
        <v>0.32200000000000001</v>
      </c>
      <c r="P218" s="151">
        <f>O218*H218</f>
        <v>13.16658</v>
      </c>
      <c r="Q218" s="151">
        <v>4.2000000000000003E-2</v>
      </c>
      <c r="R218" s="151">
        <f>Q218*H218</f>
        <v>1.7173800000000001</v>
      </c>
      <c r="S218" s="151">
        <v>0</v>
      </c>
      <c r="T218" s="152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53" t="s">
        <v>165</v>
      </c>
      <c r="AT218" s="153" t="s">
        <v>143</v>
      </c>
      <c r="AU218" s="153" t="s">
        <v>91</v>
      </c>
      <c r="AY218" s="18" t="s">
        <v>140</v>
      </c>
      <c r="BE218" s="154">
        <f>IF(N218="základní",J218,0)</f>
        <v>0</v>
      </c>
      <c r="BF218" s="154">
        <f>IF(N218="snížená",J218,0)</f>
        <v>0</v>
      </c>
      <c r="BG218" s="154">
        <f>IF(N218="zákl. přenesená",J218,0)</f>
        <v>0</v>
      </c>
      <c r="BH218" s="154">
        <f>IF(N218="sníž. přenesená",J218,0)</f>
        <v>0</v>
      </c>
      <c r="BI218" s="154">
        <f>IF(N218="nulová",J218,0)</f>
        <v>0</v>
      </c>
      <c r="BJ218" s="18" t="s">
        <v>89</v>
      </c>
      <c r="BK218" s="154">
        <f>ROUND(I218*H218,2)</f>
        <v>0</v>
      </c>
      <c r="BL218" s="18" t="s">
        <v>165</v>
      </c>
      <c r="BM218" s="153" t="s">
        <v>323</v>
      </c>
    </row>
    <row r="219" spans="1:65" s="2" customFormat="1" ht="16.5" customHeight="1">
      <c r="A219" s="31"/>
      <c r="B219" s="142"/>
      <c r="C219" s="143" t="s">
        <v>324</v>
      </c>
      <c r="D219" s="143" t="s">
        <v>143</v>
      </c>
      <c r="E219" s="144" t="s">
        <v>325</v>
      </c>
      <c r="F219" s="145" t="s">
        <v>326</v>
      </c>
      <c r="G219" s="146" t="s">
        <v>216</v>
      </c>
      <c r="H219" s="147">
        <v>68.150000000000006</v>
      </c>
      <c r="I219" s="148"/>
      <c r="J219" s="148">
        <f>ROUND(I219*H219,2)</f>
        <v>0</v>
      </c>
      <c r="K219" s="145" t="s">
        <v>147</v>
      </c>
      <c r="L219" s="32"/>
      <c r="M219" s="149" t="s">
        <v>1</v>
      </c>
      <c r="N219" s="150" t="s">
        <v>46</v>
      </c>
      <c r="O219" s="151">
        <v>0.25</v>
      </c>
      <c r="P219" s="151">
        <f>O219*H219</f>
        <v>17.037500000000001</v>
      </c>
      <c r="Q219" s="151">
        <v>1.0200000000000001E-2</v>
      </c>
      <c r="R219" s="151">
        <f>Q219*H219</f>
        <v>0.69513000000000014</v>
      </c>
      <c r="S219" s="151">
        <v>0</v>
      </c>
      <c r="T219" s="152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53" t="s">
        <v>165</v>
      </c>
      <c r="AT219" s="153" t="s">
        <v>143</v>
      </c>
      <c r="AU219" s="153" t="s">
        <v>91</v>
      </c>
      <c r="AY219" s="18" t="s">
        <v>140</v>
      </c>
      <c r="BE219" s="154">
        <f>IF(N219="základní",J219,0)</f>
        <v>0</v>
      </c>
      <c r="BF219" s="154">
        <f>IF(N219="snížená",J219,0)</f>
        <v>0</v>
      </c>
      <c r="BG219" s="154">
        <f>IF(N219="zákl. přenesená",J219,0)</f>
        <v>0</v>
      </c>
      <c r="BH219" s="154">
        <f>IF(N219="sníž. přenesená",J219,0)</f>
        <v>0</v>
      </c>
      <c r="BI219" s="154">
        <f>IF(N219="nulová",J219,0)</f>
        <v>0</v>
      </c>
      <c r="BJ219" s="18" t="s">
        <v>89</v>
      </c>
      <c r="BK219" s="154">
        <f>ROUND(I219*H219,2)</f>
        <v>0</v>
      </c>
      <c r="BL219" s="18" t="s">
        <v>165</v>
      </c>
      <c r="BM219" s="153" t="s">
        <v>327</v>
      </c>
    </row>
    <row r="220" spans="1:65" s="12" customFormat="1" ht="22.9" customHeight="1">
      <c r="B220" s="130"/>
      <c r="D220" s="131" t="s">
        <v>80</v>
      </c>
      <c r="E220" s="140" t="s">
        <v>275</v>
      </c>
      <c r="F220" s="140" t="s">
        <v>328</v>
      </c>
      <c r="J220" s="141">
        <f>BK220</f>
        <v>0</v>
      </c>
      <c r="L220" s="130"/>
      <c r="M220" s="134"/>
      <c r="N220" s="135"/>
      <c r="O220" s="135"/>
      <c r="P220" s="136">
        <f>SUM(P221:P290)</f>
        <v>509.07414399999993</v>
      </c>
      <c r="Q220" s="135"/>
      <c r="R220" s="136">
        <f>SUM(R221:R290)</f>
        <v>4.2174299999999998E-2</v>
      </c>
      <c r="S220" s="135"/>
      <c r="T220" s="137">
        <f>SUM(T221:T290)</f>
        <v>86.590734000000012</v>
      </c>
      <c r="AR220" s="131" t="s">
        <v>89</v>
      </c>
      <c r="AT220" s="138" t="s">
        <v>80</v>
      </c>
      <c r="AU220" s="138" t="s">
        <v>89</v>
      </c>
      <c r="AY220" s="131" t="s">
        <v>140</v>
      </c>
      <c r="BK220" s="139">
        <f>SUM(BK221:BK290)</f>
        <v>0</v>
      </c>
    </row>
    <row r="221" spans="1:65" s="2" customFormat="1" ht="16.5" customHeight="1">
      <c r="A221" s="31"/>
      <c r="B221" s="142"/>
      <c r="C221" s="143" t="s">
        <v>329</v>
      </c>
      <c r="D221" s="143" t="s">
        <v>143</v>
      </c>
      <c r="E221" s="144" t="s">
        <v>330</v>
      </c>
      <c r="F221" s="145" t="s">
        <v>331</v>
      </c>
      <c r="G221" s="146" t="s">
        <v>216</v>
      </c>
      <c r="H221" s="147">
        <v>137.11000000000001</v>
      </c>
      <c r="I221" s="148"/>
      <c r="J221" s="148">
        <f>ROUND(I221*H221,2)</f>
        <v>0</v>
      </c>
      <c r="K221" s="145" t="s">
        <v>147</v>
      </c>
      <c r="L221" s="32"/>
      <c r="M221" s="149" t="s">
        <v>1</v>
      </c>
      <c r="N221" s="150" t="s">
        <v>46</v>
      </c>
      <c r="O221" s="151">
        <v>0.105</v>
      </c>
      <c r="P221" s="151">
        <f>O221*H221</f>
        <v>14.396550000000001</v>
      </c>
      <c r="Q221" s="151">
        <v>1.2999999999999999E-4</v>
      </c>
      <c r="R221" s="151">
        <f>Q221*H221</f>
        <v>1.7824300000000001E-2</v>
      </c>
      <c r="S221" s="151">
        <v>0</v>
      </c>
      <c r="T221" s="152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53" t="s">
        <v>165</v>
      </c>
      <c r="AT221" s="153" t="s">
        <v>143</v>
      </c>
      <c r="AU221" s="153" t="s">
        <v>91</v>
      </c>
      <c r="AY221" s="18" t="s">
        <v>140</v>
      </c>
      <c r="BE221" s="154">
        <f>IF(N221="základní",J221,0)</f>
        <v>0</v>
      </c>
      <c r="BF221" s="154">
        <f>IF(N221="snížená",J221,0)</f>
        <v>0</v>
      </c>
      <c r="BG221" s="154">
        <f>IF(N221="zákl. přenesená",J221,0)</f>
        <v>0</v>
      </c>
      <c r="BH221" s="154">
        <f>IF(N221="sníž. přenesená",J221,0)</f>
        <v>0</v>
      </c>
      <c r="BI221" s="154">
        <f>IF(N221="nulová",J221,0)</f>
        <v>0</v>
      </c>
      <c r="BJ221" s="18" t="s">
        <v>89</v>
      </c>
      <c r="BK221" s="154">
        <f>ROUND(I221*H221,2)</f>
        <v>0</v>
      </c>
      <c r="BL221" s="18" t="s">
        <v>165</v>
      </c>
      <c r="BM221" s="153" t="s">
        <v>332</v>
      </c>
    </row>
    <row r="222" spans="1:65" s="13" customFormat="1" ht="11.25">
      <c r="B222" s="163"/>
      <c r="D222" s="155" t="s">
        <v>218</v>
      </c>
      <c r="E222" s="164" t="s">
        <v>1</v>
      </c>
      <c r="F222" s="165" t="s">
        <v>219</v>
      </c>
      <c r="H222" s="164" t="s">
        <v>1</v>
      </c>
      <c r="L222" s="163"/>
      <c r="M222" s="166"/>
      <c r="N222" s="167"/>
      <c r="O222" s="167"/>
      <c r="P222" s="167"/>
      <c r="Q222" s="167"/>
      <c r="R222" s="167"/>
      <c r="S222" s="167"/>
      <c r="T222" s="168"/>
      <c r="AT222" s="164" t="s">
        <v>218</v>
      </c>
      <c r="AU222" s="164" t="s">
        <v>91</v>
      </c>
      <c r="AV222" s="13" t="s">
        <v>89</v>
      </c>
      <c r="AW222" s="13" t="s">
        <v>36</v>
      </c>
      <c r="AX222" s="13" t="s">
        <v>81</v>
      </c>
      <c r="AY222" s="164" t="s">
        <v>140</v>
      </c>
    </row>
    <row r="223" spans="1:65" s="14" customFormat="1" ht="11.25">
      <c r="B223" s="169"/>
      <c r="D223" s="155" t="s">
        <v>218</v>
      </c>
      <c r="E223" s="170" t="s">
        <v>1</v>
      </c>
      <c r="F223" s="171" t="s">
        <v>333</v>
      </c>
      <c r="H223" s="172">
        <v>137.11000000000001</v>
      </c>
      <c r="L223" s="169"/>
      <c r="M223" s="173"/>
      <c r="N223" s="174"/>
      <c r="O223" s="174"/>
      <c r="P223" s="174"/>
      <c r="Q223" s="174"/>
      <c r="R223" s="174"/>
      <c r="S223" s="174"/>
      <c r="T223" s="175"/>
      <c r="AT223" s="170" t="s">
        <v>218</v>
      </c>
      <c r="AU223" s="170" t="s">
        <v>91</v>
      </c>
      <c r="AV223" s="14" t="s">
        <v>91</v>
      </c>
      <c r="AW223" s="14" t="s">
        <v>36</v>
      </c>
      <c r="AX223" s="14" t="s">
        <v>81</v>
      </c>
      <c r="AY223" s="170" t="s">
        <v>140</v>
      </c>
    </row>
    <row r="224" spans="1:65" s="15" customFormat="1" ht="11.25">
      <c r="B224" s="176"/>
      <c r="D224" s="155" t="s">
        <v>218</v>
      </c>
      <c r="E224" s="177" t="s">
        <v>1</v>
      </c>
      <c r="F224" s="178" t="s">
        <v>225</v>
      </c>
      <c r="H224" s="179">
        <v>137.11000000000001</v>
      </c>
      <c r="L224" s="176"/>
      <c r="M224" s="180"/>
      <c r="N224" s="181"/>
      <c r="O224" s="181"/>
      <c r="P224" s="181"/>
      <c r="Q224" s="181"/>
      <c r="R224" s="181"/>
      <c r="S224" s="181"/>
      <c r="T224" s="182"/>
      <c r="AT224" s="177" t="s">
        <v>218</v>
      </c>
      <c r="AU224" s="177" t="s">
        <v>91</v>
      </c>
      <c r="AV224" s="15" t="s">
        <v>165</v>
      </c>
      <c r="AW224" s="15" t="s">
        <v>36</v>
      </c>
      <c r="AX224" s="15" t="s">
        <v>89</v>
      </c>
      <c r="AY224" s="177" t="s">
        <v>140</v>
      </c>
    </row>
    <row r="225" spans="1:65" s="2" customFormat="1" ht="16.5" customHeight="1">
      <c r="A225" s="31"/>
      <c r="B225" s="142"/>
      <c r="C225" s="143" t="s">
        <v>7</v>
      </c>
      <c r="D225" s="143" t="s">
        <v>143</v>
      </c>
      <c r="E225" s="144" t="s">
        <v>330</v>
      </c>
      <c r="F225" s="145" t="s">
        <v>331</v>
      </c>
      <c r="G225" s="146" t="s">
        <v>216</v>
      </c>
      <c r="H225" s="147">
        <v>95</v>
      </c>
      <c r="I225" s="148"/>
      <c r="J225" s="148">
        <f>ROUND(I225*H225,2)</f>
        <v>0</v>
      </c>
      <c r="K225" s="145" t="s">
        <v>147</v>
      </c>
      <c r="L225" s="32"/>
      <c r="M225" s="149" t="s">
        <v>1</v>
      </c>
      <c r="N225" s="150" t="s">
        <v>46</v>
      </c>
      <c r="O225" s="151">
        <v>0.105</v>
      </c>
      <c r="P225" s="151">
        <f>O225*H225</f>
        <v>9.9749999999999996</v>
      </c>
      <c r="Q225" s="151">
        <v>1.2999999999999999E-4</v>
      </c>
      <c r="R225" s="151">
        <f>Q225*H225</f>
        <v>1.2349999999999998E-2</v>
      </c>
      <c r="S225" s="151">
        <v>0</v>
      </c>
      <c r="T225" s="152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53" t="s">
        <v>165</v>
      </c>
      <c r="AT225" s="153" t="s">
        <v>143</v>
      </c>
      <c r="AU225" s="153" t="s">
        <v>91</v>
      </c>
      <c r="AY225" s="18" t="s">
        <v>140</v>
      </c>
      <c r="BE225" s="154">
        <f>IF(N225="základní",J225,0)</f>
        <v>0</v>
      </c>
      <c r="BF225" s="154">
        <f>IF(N225="snížená",J225,0)</f>
        <v>0</v>
      </c>
      <c r="BG225" s="154">
        <f>IF(N225="zákl. přenesená",J225,0)</f>
        <v>0</v>
      </c>
      <c r="BH225" s="154">
        <f>IF(N225="sníž. přenesená",J225,0)</f>
        <v>0</v>
      </c>
      <c r="BI225" s="154">
        <f>IF(N225="nulová",J225,0)</f>
        <v>0</v>
      </c>
      <c r="BJ225" s="18" t="s">
        <v>89</v>
      </c>
      <c r="BK225" s="154">
        <f>ROUND(I225*H225,2)</f>
        <v>0</v>
      </c>
      <c r="BL225" s="18" t="s">
        <v>165</v>
      </c>
      <c r="BM225" s="153" t="s">
        <v>334</v>
      </c>
    </row>
    <row r="226" spans="1:65" s="14" customFormat="1" ht="11.25">
      <c r="B226" s="169"/>
      <c r="D226" s="155" t="s">
        <v>218</v>
      </c>
      <c r="E226" s="170" t="s">
        <v>1</v>
      </c>
      <c r="F226" s="171" t="s">
        <v>335</v>
      </c>
      <c r="H226" s="172">
        <v>95</v>
      </c>
      <c r="L226" s="169"/>
      <c r="M226" s="173"/>
      <c r="N226" s="174"/>
      <c r="O226" s="174"/>
      <c r="P226" s="174"/>
      <c r="Q226" s="174"/>
      <c r="R226" s="174"/>
      <c r="S226" s="174"/>
      <c r="T226" s="175"/>
      <c r="AT226" s="170" t="s">
        <v>218</v>
      </c>
      <c r="AU226" s="170" t="s">
        <v>91</v>
      </c>
      <c r="AV226" s="14" t="s">
        <v>91</v>
      </c>
      <c r="AW226" s="14" t="s">
        <v>36</v>
      </c>
      <c r="AX226" s="14" t="s">
        <v>81</v>
      </c>
      <c r="AY226" s="170" t="s">
        <v>140</v>
      </c>
    </row>
    <row r="227" spans="1:65" s="15" customFormat="1" ht="11.25">
      <c r="B227" s="176"/>
      <c r="D227" s="155" t="s">
        <v>218</v>
      </c>
      <c r="E227" s="177" t="s">
        <v>1</v>
      </c>
      <c r="F227" s="178" t="s">
        <v>225</v>
      </c>
      <c r="H227" s="179">
        <v>95</v>
      </c>
      <c r="L227" s="176"/>
      <c r="M227" s="180"/>
      <c r="N227" s="181"/>
      <c r="O227" s="181"/>
      <c r="P227" s="181"/>
      <c r="Q227" s="181"/>
      <c r="R227" s="181"/>
      <c r="S227" s="181"/>
      <c r="T227" s="182"/>
      <c r="AT227" s="177" t="s">
        <v>218</v>
      </c>
      <c r="AU227" s="177" t="s">
        <v>91</v>
      </c>
      <c r="AV227" s="15" t="s">
        <v>165</v>
      </c>
      <c r="AW227" s="15" t="s">
        <v>36</v>
      </c>
      <c r="AX227" s="15" t="s">
        <v>89</v>
      </c>
      <c r="AY227" s="177" t="s">
        <v>140</v>
      </c>
    </row>
    <row r="228" spans="1:65" s="2" customFormat="1" ht="16.5" customHeight="1">
      <c r="A228" s="31"/>
      <c r="B228" s="142"/>
      <c r="C228" s="143" t="s">
        <v>336</v>
      </c>
      <c r="D228" s="143" t="s">
        <v>143</v>
      </c>
      <c r="E228" s="144" t="s">
        <v>337</v>
      </c>
      <c r="F228" s="145" t="s">
        <v>338</v>
      </c>
      <c r="G228" s="146" t="s">
        <v>216</v>
      </c>
      <c r="H228" s="147">
        <v>300</v>
      </c>
      <c r="I228" s="148"/>
      <c r="J228" s="148">
        <f>ROUND(I228*H228,2)</f>
        <v>0</v>
      </c>
      <c r="K228" s="145" t="s">
        <v>147</v>
      </c>
      <c r="L228" s="32"/>
      <c r="M228" s="149" t="s">
        <v>1</v>
      </c>
      <c r="N228" s="150" t="s">
        <v>46</v>
      </c>
      <c r="O228" s="151">
        <v>0.308</v>
      </c>
      <c r="P228" s="151">
        <f>O228*H228</f>
        <v>92.4</v>
      </c>
      <c r="Q228" s="151">
        <v>4.0000000000000003E-5</v>
      </c>
      <c r="R228" s="151">
        <f>Q228*H228</f>
        <v>1.2E-2</v>
      </c>
      <c r="S228" s="151">
        <v>0</v>
      </c>
      <c r="T228" s="152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53" t="s">
        <v>165</v>
      </c>
      <c r="AT228" s="153" t="s">
        <v>143</v>
      </c>
      <c r="AU228" s="153" t="s">
        <v>91</v>
      </c>
      <c r="AY228" s="18" t="s">
        <v>140</v>
      </c>
      <c r="BE228" s="154">
        <f>IF(N228="základní",J228,0)</f>
        <v>0</v>
      </c>
      <c r="BF228" s="154">
        <f>IF(N228="snížená",J228,0)</f>
        <v>0</v>
      </c>
      <c r="BG228" s="154">
        <f>IF(N228="zákl. přenesená",J228,0)</f>
        <v>0</v>
      </c>
      <c r="BH228" s="154">
        <f>IF(N228="sníž. přenesená",J228,0)</f>
        <v>0</v>
      </c>
      <c r="BI228" s="154">
        <f>IF(N228="nulová",J228,0)</f>
        <v>0</v>
      </c>
      <c r="BJ228" s="18" t="s">
        <v>89</v>
      </c>
      <c r="BK228" s="154">
        <f>ROUND(I228*H228,2)</f>
        <v>0</v>
      </c>
      <c r="BL228" s="18" t="s">
        <v>165</v>
      </c>
      <c r="BM228" s="153" t="s">
        <v>339</v>
      </c>
    </row>
    <row r="229" spans="1:65" s="2" customFormat="1" ht="16.5" customHeight="1">
      <c r="A229" s="31"/>
      <c r="B229" s="142"/>
      <c r="C229" s="143" t="s">
        <v>340</v>
      </c>
      <c r="D229" s="143" t="s">
        <v>143</v>
      </c>
      <c r="E229" s="144" t="s">
        <v>341</v>
      </c>
      <c r="F229" s="145" t="s">
        <v>342</v>
      </c>
      <c r="G229" s="146" t="s">
        <v>216</v>
      </c>
      <c r="H229" s="147">
        <v>68.150000000000006</v>
      </c>
      <c r="I229" s="148"/>
      <c r="J229" s="148">
        <f>ROUND(I229*H229,2)</f>
        <v>0</v>
      </c>
      <c r="K229" s="145" t="s">
        <v>147</v>
      </c>
      <c r="L229" s="32"/>
      <c r="M229" s="149" t="s">
        <v>1</v>
      </c>
      <c r="N229" s="150" t="s">
        <v>46</v>
      </c>
      <c r="O229" s="151">
        <v>0.01</v>
      </c>
      <c r="P229" s="151">
        <f>O229*H229</f>
        <v>0.68150000000000011</v>
      </c>
      <c r="Q229" s="151">
        <v>0</v>
      </c>
      <c r="R229" s="151">
        <f>Q229*H229</f>
        <v>0</v>
      </c>
      <c r="S229" s="151">
        <v>0</v>
      </c>
      <c r="T229" s="152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53" t="s">
        <v>165</v>
      </c>
      <c r="AT229" s="153" t="s">
        <v>143</v>
      </c>
      <c r="AU229" s="153" t="s">
        <v>91</v>
      </c>
      <c r="AY229" s="18" t="s">
        <v>140</v>
      </c>
      <c r="BE229" s="154">
        <f>IF(N229="základní",J229,0)</f>
        <v>0</v>
      </c>
      <c r="BF229" s="154">
        <f>IF(N229="snížená",J229,0)</f>
        <v>0</v>
      </c>
      <c r="BG229" s="154">
        <f>IF(N229="zákl. přenesená",J229,0)</f>
        <v>0</v>
      </c>
      <c r="BH229" s="154">
        <f>IF(N229="sníž. přenesená",J229,0)</f>
        <v>0</v>
      </c>
      <c r="BI229" s="154">
        <f>IF(N229="nulová",J229,0)</f>
        <v>0</v>
      </c>
      <c r="BJ229" s="18" t="s">
        <v>89</v>
      </c>
      <c r="BK229" s="154">
        <f>ROUND(I229*H229,2)</f>
        <v>0</v>
      </c>
      <c r="BL229" s="18" t="s">
        <v>165</v>
      </c>
      <c r="BM229" s="153" t="s">
        <v>343</v>
      </c>
    </row>
    <row r="230" spans="1:65" s="13" customFormat="1" ht="11.25">
      <c r="B230" s="163"/>
      <c r="D230" s="155" t="s">
        <v>218</v>
      </c>
      <c r="E230" s="164" t="s">
        <v>1</v>
      </c>
      <c r="F230" s="165" t="s">
        <v>219</v>
      </c>
      <c r="H230" s="164" t="s">
        <v>1</v>
      </c>
      <c r="L230" s="163"/>
      <c r="M230" s="166"/>
      <c r="N230" s="167"/>
      <c r="O230" s="167"/>
      <c r="P230" s="167"/>
      <c r="Q230" s="167"/>
      <c r="R230" s="167"/>
      <c r="S230" s="167"/>
      <c r="T230" s="168"/>
      <c r="AT230" s="164" t="s">
        <v>218</v>
      </c>
      <c r="AU230" s="164" t="s">
        <v>91</v>
      </c>
      <c r="AV230" s="13" t="s">
        <v>89</v>
      </c>
      <c r="AW230" s="13" t="s">
        <v>36</v>
      </c>
      <c r="AX230" s="13" t="s">
        <v>81</v>
      </c>
      <c r="AY230" s="164" t="s">
        <v>140</v>
      </c>
    </row>
    <row r="231" spans="1:65" s="14" customFormat="1" ht="11.25">
      <c r="B231" s="169"/>
      <c r="D231" s="155" t="s">
        <v>218</v>
      </c>
      <c r="E231" s="170" t="s">
        <v>1</v>
      </c>
      <c r="F231" s="171" t="s">
        <v>344</v>
      </c>
      <c r="H231" s="172">
        <v>10.95</v>
      </c>
      <c r="L231" s="169"/>
      <c r="M231" s="173"/>
      <c r="N231" s="174"/>
      <c r="O231" s="174"/>
      <c r="P231" s="174"/>
      <c r="Q231" s="174"/>
      <c r="R231" s="174"/>
      <c r="S231" s="174"/>
      <c r="T231" s="175"/>
      <c r="AT231" s="170" t="s">
        <v>218</v>
      </c>
      <c r="AU231" s="170" t="s">
        <v>91</v>
      </c>
      <c r="AV231" s="14" t="s">
        <v>91</v>
      </c>
      <c r="AW231" s="14" t="s">
        <v>36</v>
      </c>
      <c r="AX231" s="14" t="s">
        <v>81</v>
      </c>
      <c r="AY231" s="170" t="s">
        <v>140</v>
      </c>
    </row>
    <row r="232" spans="1:65" s="14" customFormat="1" ht="11.25">
      <c r="B232" s="169"/>
      <c r="D232" s="155" t="s">
        <v>218</v>
      </c>
      <c r="E232" s="170" t="s">
        <v>1</v>
      </c>
      <c r="F232" s="171" t="s">
        <v>345</v>
      </c>
      <c r="H232" s="172">
        <v>11.43</v>
      </c>
      <c r="L232" s="169"/>
      <c r="M232" s="173"/>
      <c r="N232" s="174"/>
      <c r="O232" s="174"/>
      <c r="P232" s="174"/>
      <c r="Q232" s="174"/>
      <c r="R232" s="174"/>
      <c r="S232" s="174"/>
      <c r="T232" s="175"/>
      <c r="AT232" s="170" t="s">
        <v>218</v>
      </c>
      <c r="AU232" s="170" t="s">
        <v>91</v>
      </c>
      <c r="AV232" s="14" t="s">
        <v>91</v>
      </c>
      <c r="AW232" s="14" t="s">
        <v>36</v>
      </c>
      <c r="AX232" s="14" t="s">
        <v>81</v>
      </c>
      <c r="AY232" s="170" t="s">
        <v>140</v>
      </c>
    </row>
    <row r="233" spans="1:65" s="14" customFormat="1" ht="11.25">
      <c r="B233" s="169"/>
      <c r="D233" s="155" t="s">
        <v>218</v>
      </c>
      <c r="E233" s="170" t="s">
        <v>1</v>
      </c>
      <c r="F233" s="171" t="s">
        <v>346</v>
      </c>
      <c r="H233" s="172">
        <v>11.3</v>
      </c>
      <c r="L233" s="169"/>
      <c r="M233" s="173"/>
      <c r="N233" s="174"/>
      <c r="O233" s="174"/>
      <c r="P233" s="174"/>
      <c r="Q233" s="174"/>
      <c r="R233" s="174"/>
      <c r="S233" s="174"/>
      <c r="T233" s="175"/>
      <c r="AT233" s="170" t="s">
        <v>218</v>
      </c>
      <c r="AU233" s="170" t="s">
        <v>91</v>
      </c>
      <c r="AV233" s="14" t="s">
        <v>91</v>
      </c>
      <c r="AW233" s="14" t="s">
        <v>36</v>
      </c>
      <c r="AX233" s="14" t="s">
        <v>81</v>
      </c>
      <c r="AY233" s="170" t="s">
        <v>140</v>
      </c>
    </row>
    <row r="234" spans="1:65" s="14" customFormat="1" ht="11.25">
      <c r="B234" s="169"/>
      <c r="D234" s="155" t="s">
        <v>218</v>
      </c>
      <c r="E234" s="170" t="s">
        <v>1</v>
      </c>
      <c r="F234" s="171" t="s">
        <v>347</v>
      </c>
      <c r="H234" s="172">
        <v>11.11</v>
      </c>
      <c r="L234" s="169"/>
      <c r="M234" s="173"/>
      <c r="N234" s="174"/>
      <c r="O234" s="174"/>
      <c r="P234" s="174"/>
      <c r="Q234" s="174"/>
      <c r="R234" s="174"/>
      <c r="S234" s="174"/>
      <c r="T234" s="175"/>
      <c r="AT234" s="170" t="s">
        <v>218</v>
      </c>
      <c r="AU234" s="170" t="s">
        <v>91</v>
      </c>
      <c r="AV234" s="14" t="s">
        <v>91</v>
      </c>
      <c r="AW234" s="14" t="s">
        <v>36</v>
      </c>
      <c r="AX234" s="14" t="s">
        <v>81</v>
      </c>
      <c r="AY234" s="170" t="s">
        <v>140</v>
      </c>
    </row>
    <row r="235" spans="1:65" s="14" customFormat="1" ht="11.25">
      <c r="B235" s="169"/>
      <c r="D235" s="155" t="s">
        <v>218</v>
      </c>
      <c r="E235" s="170" t="s">
        <v>1</v>
      </c>
      <c r="F235" s="171" t="s">
        <v>348</v>
      </c>
      <c r="H235" s="172">
        <v>10.95</v>
      </c>
      <c r="L235" s="169"/>
      <c r="M235" s="173"/>
      <c r="N235" s="174"/>
      <c r="O235" s="174"/>
      <c r="P235" s="174"/>
      <c r="Q235" s="174"/>
      <c r="R235" s="174"/>
      <c r="S235" s="174"/>
      <c r="T235" s="175"/>
      <c r="AT235" s="170" t="s">
        <v>218</v>
      </c>
      <c r="AU235" s="170" t="s">
        <v>91</v>
      </c>
      <c r="AV235" s="14" t="s">
        <v>91</v>
      </c>
      <c r="AW235" s="14" t="s">
        <v>36</v>
      </c>
      <c r="AX235" s="14" t="s">
        <v>81</v>
      </c>
      <c r="AY235" s="170" t="s">
        <v>140</v>
      </c>
    </row>
    <row r="236" spans="1:65" s="14" customFormat="1" ht="11.25">
      <c r="B236" s="169"/>
      <c r="D236" s="155" t="s">
        <v>218</v>
      </c>
      <c r="E236" s="170" t="s">
        <v>1</v>
      </c>
      <c r="F236" s="171" t="s">
        <v>349</v>
      </c>
      <c r="H236" s="172">
        <v>12.41</v>
      </c>
      <c r="L236" s="169"/>
      <c r="M236" s="173"/>
      <c r="N236" s="174"/>
      <c r="O236" s="174"/>
      <c r="P236" s="174"/>
      <c r="Q236" s="174"/>
      <c r="R236" s="174"/>
      <c r="S236" s="174"/>
      <c r="T236" s="175"/>
      <c r="AT236" s="170" t="s">
        <v>218</v>
      </c>
      <c r="AU236" s="170" t="s">
        <v>91</v>
      </c>
      <c r="AV236" s="14" t="s">
        <v>91</v>
      </c>
      <c r="AW236" s="14" t="s">
        <v>36</v>
      </c>
      <c r="AX236" s="14" t="s">
        <v>81</v>
      </c>
      <c r="AY236" s="170" t="s">
        <v>140</v>
      </c>
    </row>
    <row r="237" spans="1:65" s="15" customFormat="1" ht="11.25">
      <c r="B237" s="176"/>
      <c r="D237" s="155" t="s">
        <v>218</v>
      </c>
      <c r="E237" s="177" t="s">
        <v>1</v>
      </c>
      <c r="F237" s="178" t="s">
        <v>225</v>
      </c>
      <c r="H237" s="179">
        <v>68.150000000000006</v>
      </c>
      <c r="L237" s="176"/>
      <c r="M237" s="180"/>
      <c r="N237" s="181"/>
      <c r="O237" s="181"/>
      <c r="P237" s="181"/>
      <c r="Q237" s="181"/>
      <c r="R237" s="181"/>
      <c r="S237" s="181"/>
      <c r="T237" s="182"/>
      <c r="AT237" s="177" t="s">
        <v>218</v>
      </c>
      <c r="AU237" s="177" t="s">
        <v>91</v>
      </c>
      <c r="AV237" s="15" t="s">
        <v>165</v>
      </c>
      <c r="AW237" s="15" t="s">
        <v>36</v>
      </c>
      <c r="AX237" s="15" t="s">
        <v>89</v>
      </c>
      <c r="AY237" s="177" t="s">
        <v>140</v>
      </c>
    </row>
    <row r="238" spans="1:65" s="2" customFormat="1" ht="16.5" customHeight="1">
      <c r="A238" s="31"/>
      <c r="B238" s="142"/>
      <c r="C238" s="143" t="s">
        <v>350</v>
      </c>
      <c r="D238" s="143" t="s">
        <v>143</v>
      </c>
      <c r="E238" s="144" t="s">
        <v>351</v>
      </c>
      <c r="F238" s="145" t="s">
        <v>352</v>
      </c>
      <c r="G238" s="146" t="s">
        <v>216</v>
      </c>
      <c r="H238" s="147">
        <v>199.934</v>
      </c>
      <c r="I238" s="148"/>
      <c r="J238" s="148">
        <f>ROUND(I238*H238,2)</f>
        <v>0</v>
      </c>
      <c r="K238" s="145" t="s">
        <v>147</v>
      </c>
      <c r="L238" s="32"/>
      <c r="M238" s="149" t="s">
        <v>1</v>
      </c>
      <c r="N238" s="150" t="s">
        <v>46</v>
      </c>
      <c r="O238" s="151">
        <v>0.22900000000000001</v>
      </c>
      <c r="P238" s="151">
        <f>O238*H238</f>
        <v>45.784886</v>
      </c>
      <c r="Q238" s="151">
        <v>0</v>
      </c>
      <c r="R238" s="151">
        <f>Q238*H238</f>
        <v>0</v>
      </c>
      <c r="S238" s="151">
        <v>0.11700000000000001</v>
      </c>
      <c r="T238" s="152">
        <f>S238*H238</f>
        <v>23.392278000000001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53" t="s">
        <v>165</v>
      </c>
      <c r="AT238" s="153" t="s">
        <v>143</v>
      </c>
      <c r="AU238" s="153" t="s">
        <v>91</v>
      </c>
      <c r="AY238" s="18" t="s">
        <v>140</v>
      </c>
      <c r="BE238" s="154">
        <f>IF(N238="základní",J238,0)</f>
        <v>0</v>
      </c>
      <c r="BF238" s="154">
        <f>IF(N238="snížená",J238,0)</f>
        <v>0</v>
      </c>
      <c r="BG238" s="154">
        <f>IF(N238="zákl. přenesená",J238,0)</f>
        <v>0</v>
      </c>
      <c r="BH238" s="154">
        <f>IF(N238="sníž. přenesená",J238,0)</f>
        <v>0</v>
      </c>
      <c r="BI238" s="154">
        <f>IF(N238="nulová",J238,0)</f>
        <v>0</v>
      </c>
      <c r="BJ238" s="18" t="s">
        <v>89</v>
      </c>
      <c r="BK238" s="154">
        <f>ROUND(I238*H238,2)</f>
        <v>0</v>
      </c>
      <c r="BL238" s="18" t="s">
        <v>165</v>
      </c>
      <c r="BM238" s="153" t="s">
        <v>353</v>
      </c>
    </row>
    <row r="239" spans="1:65" s="14" customFormat="1" ht="11.25">
      <c r="B239" s="169"/>
      <c r="D239" s="155" t="s">
        <v>218</v>
      </c>
      <c r="E239" s="170" t="s">
        <v>1</v>
      </c>
      <c r="F239" s="171" t="s">
        <v>354</v>
      </c>
      <c r="H239" s="172">
        <v>159.19399999999999</v>
      </c>
      <c r="L239" s="169"/>
      <c r="M239" s="173"/>
      <c r="N239" s="174"/>
      <c r="O239" s="174"/>
      <c r="P239" s="174"/>
      <c r="Q239" s="174"/>
      <c r="R239" s="174"/>
      <c r="S239" s="174"/>
      <c r="T239" s="175"/>
      <c r="AT239" s="170" t="s">
        <v>218</v>
      </c>
      <c r="AU239" s="170" t="s">
        <v>91</v>
      </c>
      <c r="AV239" s="14" t="s">
        <v>91</v>
      </c>
      <c r="AW239" s="14" t="s">
        <v>36</v>
      </c>
      <c r="AX239" s="14" t="s">
        <v>81</v>
      </c>
      <c r="AY239" s="170" t="s">
        <v>140</v>
      </c>
    </row>
    <row r="240" spans="1:65" s="14" customFormat="1" ht="11.25">
      <c r="B240" s="169"/>
      <c r="D240" s="155" t="s">
        <v>218</v>
      </c>
      <c r="E240" s="170" t="s">
        <v>1</v>
      </c>
      <c r="F240" s="171" t="s">
        <v>355</v>
      </c>
      <c r="H240" s="172">
        <v>40.74</v>
      </c>
      <c r="L240" s="169"/>
      <c r="M240" s="173"/>
      <c r="N240" s="174"/>
      <c r="O240" s="174"/>
      <c r="P240" s="174"/>
      <c r="Q240" s="174"/>
      <c r="R240" s="174"/>
      <c r="S240" s="174"/>
      <c r="T240" s="175"/>
      <c r="AT240" s="170" t="s">
        <v>218</v>
      </c>
      <c r="AU240" s="170" t="s">
        <v>91</v>
      </c>
      <c r="AV240" s="14" t="s">
        <v>91</v>
      </c>
      <c r="AW240" s="14" t="s">
        <v>36</v>
      </c>
      <c r="AX240" s="14" t="s">
        <v>81</v>
      </c>
      <c r="AY240" s="170" t="s">
        <v>140</v>
      </c>
    </row>
    <row r="241" spans="1:65" s="15" customFormat="1" ht="11.25">
      <c r="B241" s="176"/>
      <c r="D241" s="155" t="s">
        <v>218</v>
      </c>
      <c r="E241" s="177" t="s">
        <v>1</v>
      </c>
      <c r="F241" s="178" t="s">
        <v>225</v>
      </c>
      <c r="H241" s="179">
        <v>199.934</v>
      </c>
      <c r="L241" s="176"/>
      <c r="M241" s="180"/>
      <c r="N241" s="181"/>
      <c r="O241" s="181"/>
      <c r="P241" s="181"/>
      <c r="Q241" s="181"/>
      <c r="R241" s="181"/>
      <c r="S241" s="181"/>
      <c r="T241" s="182"/>
      <c r="AT241" s="177" t="s">
        <v>218</v>
      </c>
      <c r="AU241" s="177" t="s">
        <v>91</v>
      </c>
      <c r="AV241" s="15" t="s">
        <v>165</v>
      </c>
      <c r="AW241" s="15" t="s">
        <v>36</v>
      </c>
      <c r="AX241" s="15" t="s">
        <v>89</v>
      </c>
      <c r="AY241" s="177" t="s">
        <v>140</v>
      </c>
    </row>
    <row r="242" spans="1:65" s="2" customFormat="1" ht="16.5" customHeight="1">
      <c r="A242" s="31"/>
      <c r="B242" s="142"/>
      <c r="C242" s="143" t="s">
        <v>356</v>
      </c>
      <c r="D242" s="143" t="s">
        <v>143</v>
      </c>
      <c r="E242" s="144" t="s">
        <v>357</v>
      </c>
      <c r="F242" s="145" t="s">
        <v>358</v>
      </c>
      <c r="G242" s="146" t="s">
        <v>262</v>
      </c>
      <c r="H242" s="147">
        <v>6.8959999999999999</v>
      </c>
      <c r="I242" s="148"/>
      <c r="J242" s="148">
        <f>ROUND(I242*H242,2)</f>
        <v>0</v>
      </c>
      <c r="K242" s="145" t="s">
        <v>147</v>
      </c>
      <c r="L242" s="32"/>
      <c r="M242" s="149" t="s">
        <v>1</v>
      </c>
      <c r="N242" s="150" t="s">
        <v>46</v>
      </c>
      <c r="O242" s="151">
        <v>7.1950000000000003</v>
      </c>
      <c r="P242" s="151">
        <f>O242*H242</f>
        <v>49.616720000000001</v>
      </c>
      <c r="Q242" s="151">
        <v>0</v>
      </c>
      <c r="R242" s="151">
        <f>Q242*H242</f>
        <v>0</v>
      </c>
      <c r="S242" s="151">
        <v>2.2000000000000002</v>
      </c>
      <c r="T242" s="152">
        <f>S242*H242</f>
        <v>15.171200000000001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53" t="s">
        <v>165</v>
      </c>
      <c r="AT242" s="153" t="s">
        <v>143</v>
      </c>
      <c r="AU242" s="153" t="s">
        <v>91</v>
      </c>
      <c r="AY242" s="18" t="s">
        <v>140</v>
      </c>
      <c r="BE242" s="154">
        <f>IF(N242="základní",J242,0)</f>
        <v>0</v>
      </c>
      <c r="BF242" s="154">
        <f>IF(N242="snížená",J242,0)</f>
        <v>0</v>
      </c>
      <c r="BG242" s="154">
        <f>IF(N242="zákl. přenesená",J242,0)</f>
        <v>0</v>
      </c>
      <c r="BH242" s="154">
        <f>IF(N242="sníž. přenesená",J242,0)</f>
        <v>0</v>
      </c>
      <c r="BI242" s="154">
        <f>IF(N242="nulová",J242,0)</f>
        <v>0</v>
      </c>
      <c r="BJ242" s="18" t="s">
        <v>89</v>
      </c>
      <c r="BK242" s="154">
        <f>ROUND(I242*H242,2)</f>
        <v>0</v>
      </c>
      <c r="BL242" s="18" t="s">
        <v>165</v>
      </c>
      <c r="BM242" s="153" t="s">
        <v>359</v>
      </c>
    </row>
    <row r="243" spans="1:65" s="13" customFormat="1" ht="11.25">
      <c r="B243" s="163"/>
      <c r="D243" s="155" t="s">
        <v>218</v>
      </c>
      <c r="E243" s="164" t="s">
        <v>1</v>
      </c>
      <c r="F243" s="165" t="s">
        <v>219</v>
      </c>
      <c r="H243" s="164" t="s">
        <v>1</v>
      </c>
      <c r="L243" s="163"/>
      <c r="M243" s="166"/>
      <c r="N243" s="167"/>
      <c r="O243" s="167"/>
      <c r="P243" s="167"/>
      <c r="Q243" s="167"/>
      <c r="R243" s="167"/>
      <c r="S243" s="167"/>
      <c r="T243" s="168"/>
      <c r="AT243" s="164" t="s">
        <v>218</v>
      </c>
      <c r="AU243" s="164" t="s">
        <v>91</v>
      </c>
      <c r="AV243" s="13" t="s">
        <v>89</v>
      </c>
      <c r="AW243" s="13" t="s">
        <v>36</v>
      </c>
      <c r="AX243" s="13" t="s">
        <v>81</v>
      </c>
      <c r="AY243" s="164" t="s">
        <v>140</v>
      </c>
    </row>
    <row r="244" spans="1:65" s="14" customFormat="1" ht="11.25">
      <c r="B244" s="169"/>
      <c r="D244" s="155" t="s">
        <v>218</v>
      </c>
      <c r="E244" s="170" t="s">
        <v>1</v>
      </c>
      <c r="F244" s="171" t="s">
        <v>360</v>
      </c>
      <c r="H244" s="172">
        <v>1.135</v>
      </c>
      <c r="L244" s="169"/>
      <c r="M244" s="173"/>
      <c r="N244" s="174"/>
      <c r="O244" s="174"/>
      <c r="P244" s="174"/>
      <c r="Q244" s="174"/>
      <c r="R244" s="174"/>
      <c r="S244" s="174"/>
      <c r="T244" s="175"/>
      <c r="AT244" s="170" t="s">
        <v>218</v>
      </c>
      <c r="AU244" s="170" t="s">
        <v>91</v>
      </c>
      <c r="AV244" s="14" t="s">
        <v>91</v>
      </c>
      <c r="AW244" s="14" t="s">
        <v>36</v>
      </c>
      <c r="AX244" s="14" t="s">
        <v>81</v>
      </c>
      <c r="AY244" s="170" t="s">
        <v>140</v>
      </c>
    </row>
    <row r="245" spans="1:65" s="14" customFormat="1" ht="11.25">
      <c r="B245" s="169"/>
      <c r="D245" s="155" t="s">
        <v>218</v>
      </c>
      <c r="E245" s="170" t="s">
        <v>1</v>
      </c>
      <c r="F245" s="171" t="s">
        <v>361</v>
      </c>
      <c r="H245" s="172">
        <v>1.135</v>
      </c>
      <c r="L245" s="169"/>
      <c r="M245" s="173"/>
      <c r="N245" s="174"/>
      <c r="O245" s="174"/>
      <c r="P245" s="174"/>
      <c r="Q245" s="174"/>
      <c r="R245" s="174"/>
      <c r="S245" s="174"/>
      <c r="T245" s="175"/>
      <c r="AT245" s="170" t="s">
        <v>218</v>
      </c>
      <c r="AU245" s="170" t="s">
        <v>91</v>
      </c>
      <c r="AV245" s="14" t="s">
        <v>91</v>
      </c>
      <c r="AW245" s="14" t="s">
        <v>36</v>
      </c>
      <c r="AX245" s="14" t="s">
        <v>81</v>
      </c>
      <c r="AY245" s="170" t="s">
        <v>140</v>
      </c>
    </row>
    <row r="246" spans="1:65" s="14" customFormat="1" ht="11.25">
      <c r="B246" s="169"/>
      <c r="D246" s="155" t="s">
        <v>218</v>
      </c>
      <c r="E246" s="170" t="s">
        <v>1</v>
      </c>
      <c r="F246" s="171" t="s">
        <v>362</v>
      </c>
      <c r="H246" s="172">
        <v>1.135</v>
      </c>
      <c r="L246" s="169"/>
      <c r="M246" s="173"/>
      <c r="N246" s="174"/>
      <c r="O246" s="174"/>
      <c r="P246" s="174"/>
      <c r="Q246" s="174"/>
      <c r="R246" s="174"/>
      <c r="S246" s="174"/>
      <c r="T246" s="175"/>
      <c r="AT246" s="170" t="s">
        <v>218</v>
      </c>
      <c r="AU246" s="170" t="s">
        <v>91</v>
      </c>
      <c r="AV246" s="14" t="s">
        <v>91</v>
      </c>
      <c r="AW246" s="14" t="s">
        <v>36</v>
      </c>
      <c r="AX246" s="14" t="s">
        <v>81</v>
      </c>
      <c r="AY246" s="170" t="s">
        <v>140</v>
      </c>
    </row>
    <row r="247" spans="1:65" s="14" customFormat="1" ht="11.25">
      <c r="B247" s="169"/>
      <c r="D247" s="155" t="s">
        <v>218</v>
      </c>
      <c r="E247" s="170" t="s">
        <v>1</v>
      </c>
      <c r="F247" s="171" t="s">
        <v>363</v>
      </c>
      <c r="H247" s="172">
        <v>1.135</v>
      </c>
      <c r="L247" s="169"/>
      <c r="M247" s="173"/>
      <c r="N247" s="174"/>
      <c r="O247" s="174"/>
      <c r="P247" s="174"/>
      <c r="Q247" s="174"/>
      <c r="R247" s="174"/>
      <c r="S247" s="174"/>
      <c r="T247" s="175"/>
      <c r="AT247" s="170" t="s">
        <v>218</v>
      </c>
      <c r="AU247" s="170" t="s">
        <v>91</v>
      </c>
      <c r="AV247" s="14" t="s">
        <v>91</v>
      </c>
      <c r="AW247" s="14" t="s">
        <v>36</v>
      </c>
      <c r="AX247" s="14" t="s">
        <v>81</v>
      </c>
      <c r="AY247" s="170" t="s">
        <v>140</v>
      </c>
    </row>
    <row r="248" spans="1:65" s="14" customFormat="1" ht="11.25">
      <c r="B248" s="169"/>
      <c r="D248" s="155" t="s">
        <v>218</v>
      </c>
      <c r="E248" s="170" t="s">
        <v>1</v>
      </c>
      <c r="F248" s="171" t="s">
        <v>364</v>
      </c>
      <c r="H248" s="172">
        <v>1.135</v>
      </c>
      <c r="L248" s="169"/>
      <c r="M248" s="173"/>
      <c r="N248" s="174"/>
      <c r="O248" s="174"/>
      <c r="P248" s="174"/>
      <c r="Q248" s="174"/>
      <c r="R248" s="174"/>
      <c r="S248" s="174"/>
      <c r="T248" s="175"/>
      <c r="AT248" s="170" t="s">
        <v>218</v>
      </c>
      <c r="AU248" s="170" t="s">
        <v>91</v>
      </c>
      <c r="AV248" s="14" t="s">
        <v>91</v>
      </c>
      <c r="AW248" s="14" t="s">
        <v>36</v>
      </c>
      <c r="AX248" s="14" t="s">
        <v>81</v>
      </c>
      <c r="AY248" s="170" t="s">
        <v>140</v>
      </c>
    </row>
    <row r="249" spans="1:65" s="14" customFormat="1" ht="11.25">
      <c r="B249" s="169"/>
      <c r="D249" s="155" t="s">
        <v>218</v>
      </c>
      <c r="E249" s="170" t="s">
        <v>1</v>
      </c>
      <c r="F249" s="171" t="s">
        <v>365</v>
      </c>
      <c r="H249" s="172">
        <v>1.2210000000000001</v>
      </c>
      <c r="L249" s="169"/>
      <c r="M249" s="173"/>
      <c r="N249" s="174"/>
      <c r="O249" s="174"/>
      <c r="P249" s="174"/>
      <c r="Q249" s="174"/>
      <c r="R249" s="174"/>
      <c r="S249" s="174"/>
      <c r="T249" s="175"/>
      <c r="AT249" s="170" t="s">
        <v>218</v>
      </c>
      <c r="AU249" s="170" t="s">
        <v>91</v>
      </c>
      <c r="AV249" s="14" t="s">
        <v>91</v>
      </c>
      <c r="AW249" s="14" t="s">
        <v>36</v>
      </c>
      <c r="AX249" s="14" t="s">
        <v>81</v>
      </c>
      <c r="AY249" s="170" t="s">
        <v>140</v>
      </c>
    </row>
    <row r="250" spans="1:65" s="15" customFormat="1" ht="11.25">
      <c r="B250" s="176"/>
      <c r="D250" s="155" t="s">
        <v>218</v>
      </c>
      <c r="E250" s="177" t="s">
        <v>1</v>
      </c>
      <c r="F250" s="178" t="s">
        <v>225</v>
      </c>
      <c r="H250" s="179">
        <v>6.8959999999999999</v>
      </c>
      <c r="L250" s="176"/>
      <c r="M250" s="180"/>
      <c r="N250" s="181"/>
      <c r="O250" s="181"/>
      <c r="P250" s="181"/>
      <c r="Q250" s="181"/>
      <c r="R250" s="181"/>
      <c r="S250" s="181"/>
      <c r="T250" s="182"/>
      <c r="AT250" s="177" t="s">
        <v>218</v>
      </c>
      <c r="AU250" s="177" t="s">
        <v>91</v>
      </c>
      <c r="AV250" s="15" t="s">
        <v>165</v>
      </c>
      <c r="AW250" s="15" t="s">
        <v>36</v>
      </c>
      <c r="AX250" s="15" t="s">
        <v>89</v>
      </c>
      <c r="AY250" s="177" t="s">
        <v>140</v>
      </c>
    </row>
    <row r="251" spans="1:65" s="2" customFormat="1" ht="16.5" customHeight="1">
      <c r="A251" s="31"/>
      <c r="B251" s="142"/>
      <c r="C251" s="143" t="s">
        <v>366</v>
      </c>
      <c r="D251" s="143" t="s">
        <v>143</v>
      </c>
      <c r="E251" s="144" t="s">
        <v>367</v>
      </c>
      <c r="F251" s="145" t="s">
        <v>368</v>
      </c>
      <c r="G251" s="146" t="s">
        <v>216</v>
      </c>
      <c r="H251" s="147">
        <v>68.959999999999994</v>
      </c>
      <c r="I251" s="148"/>
      <c r="J251" s="148">
        <f>ROUND(I251*H251,2)</f>
        <v>0</v>
      </c>
      <c r="K251" s="145" t="s">
        <v>147</v>
      </c>
      <c r="L251" s="32"/>
      <c r="M251" s="149" t="s">
        <v>1</v>
      </c>
      <c r="N251" s="150" t="s">
        <v>46</v>
      </c>
      <c r="O251" s="151">
        <v>0.30099999999999999</v>
      </c>
      <c r="P251" s="151">
        <f>O251*H251</f>
        <v>20.756959999999996</v>
      </c>
      <c r="Q251" s="151">
        <v>0</v>
      </c>
      <c r="R251" s="151">
        <f>Q251*H251</f>
        <v>0</v>
      </c>
      <c r="S251" s="151">
        <v>0.09</v>
      </c>
      <c r="T251" s="152">
        <f>S251*H251</f>
        <v>6.2063999999999995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53" t="s">
        <v>165</v>
      </c>
      <c r="AT251" s="153" t="s">
        <v>143</v>
      </c>
      <c r="AU251" s="153" t="s">
        <v>91</v>
      </c>
      <c r="AY251" s="18" t="s">
        <v>140</v>
      </c>
      <c r="BE251" s="154">
        <f>IF(N251="základní",J251,0)</f>
        <v>0</v>
      </c>
      <c r="BF251" s="154">
        <f>IF(N251="snížená",J251,0)</f>
        <v>0</v>
      </c>
      <c r="BG251" s="154">
        <f>IF(N251="zákl. přenesená",J251,0)</f>
        <v>0</v>
      </c>
      <c r="BH251" s="154">
        <f>IF(N251="sníž. přenesená",J251,0)</f>
        <v>0</v>
      </c>
      <c r="BI251" s="154">
        <f>IF(N251="nulová",J251,0)</f>
        <v>0</v>
      </c>
      <c r="BJ251" s="18" t="s">
        <v>89</v>
      </c>
      <c r="BK251" s="154">
        <f>ROUND(I251*H251,2)</f>
        <v>0</v>
      </c>
      <c r="BL251" s="18" t="s">
        <v>165</v>
      </c>
      <c r="BM251" s="153" t="s">
        <v>369</v>
      </c>
    </row>
    <row r="252" spans="1:65" s="13" customFormat="1" ht="11.25">
      <c r="B252" s="163"/>
      <c r="D252" s="155" t="s">
        <v>218</v>
      </c>
      <c r="E252" s="164" t="s">
        <v>1</v>
      </c>
      <c r="F252" s="165" t="s">
        <v>219</v>
      </c>
      <c r="H252" s="164" t="s">
        <v>1</v>
      </c>
      <c r="L252" s="163"/>
      <c r="M252" s="166"/>
      <c r="N252" s="167"/>
      <c r="O252" s="167"/>
      <c r="P252" s="167"/>
      <c r="Q252" s="167"/>
      <c r="R252" s="167"/>
      <c r="S252" s="167"/>
      <c r="T252" s="168"/>
      <c r="AT252" s="164" t="s">
        <v>218</v>
      </c>
      <c r="AU252" s="164" t="s">
        <v>91</v>
      </c>
      <c r="AV252" s="13" t="s">
        <v>89</v>
      </c>
      <c r="AW252" s="13" t="s">
        <v>36</v>
      </c>
      <c r="AX252" s="13" t="s">
        <v>81</v>
      </c>
      <c r="AY252" s="164" t="s">
        <v>140</v>
      </c>
    </row>
    <row r="253" spans="1:65" s="14" customFormat="1" ht="11.25">
      <c r="B253" s="169"/>
      <c r="D253" s="155" t="s">
        <v>218</v>
      </c>
      <c r="E253" s="170" t="s">
        <v>1</v>
      </c>
      <c r="F253" s="171" t="s">
        <v>370</v>
      </c>
      <c r="H253" s="172">
        <v>11.35</v>
      </c>
      <c r="L253" s="169"/>
      <c r="M253" s="173"/>
      <c r="N253" s="174"/>
      <c r="O253" s="174"/>
      <c r="P253" s="174"/>
      <c r="Q253" s="174"/>
      <c r="R253" s="174"/>
      <c r="S253" s="174"/>
      <c r="T253" s="175"/>
      <c r="AT253" s="170" t="s">
        <v>218</v>
      </c>
      <c r="AU253" s="170" t="s">
        <v>91</v>
      </c>
      <c r="AV253" s="14" t="s">
        <v>91</v>
      </c>
      <c r="AW253" s="14" t="s">
        <v>36</v>
      </c>
      <c r="AX253" s="14" t="s">
        <v>81</v>
      </c>
      <c r="AY253" s="170" t="s">
        <v>140</v>
      </c>
    </row>
    <row r="254" spans="1:65" s="14" customFormat="1" ht="11.25">
      <c r="B254" s="169"/>
      <c r="D254" s="155" t="s">
        <v>218</v>
      </c>
      <c r="E254" s="170" t="s">
        <v>1</v>
      </c>
      <c r="F254" s="171" t="s">
        <v>371</v>
      </c>
      <c r="H254" s="172">
        <v>11.35</v>
      </c>
      <c r="L254" s="169"/>
      <c r="M254" s="173"/>
      <c r="N254" s="174"/>
      <c r="O254" s="174"/>
      <c r="P254" s="174"/>
      <c r="Q254" s="174"/>
      <c r="R254" s="174"/>
      <c r="S254" s="174"/>
      <c r="T254" s="175"/>
      <c r="AT254" s="170" t="s">
        <v>218</v>
      </c>
      <c r="AU254" s="170" t="s">
        <v>91</v>
      </c>
      <c r="AV254" s="14" t="s">
        <v>91</v>
      </c>
      <c r="AW254" s="14" t="s">
        <v>36</v>
      </c>
      <c r="AX254" s="14" t="s">
        <v>81</v>
      </c>
      <c r="AY254" s="170" t="s">
        <v>140</v>
      </c>
    </row>
    <row r="255" spans="1:65" s="14" customFormat="1" ht="11.25">
      <c r="B255" s="169"/>
      <c r="D255" s="155" t="s">
        <v>218</v>
      </c>
      <c r="E255" s="170" t="s">
        <v>1</v>
      </c>
      <c r="F255" s="171" t="s">
        <v>372</v>
      </c>
      <c r="H255" s="172">
        <v>11.35</v>
      </c>
      <c r="L255" s="169"/>
      <c r="M255" s="173"/>
      <c r="N255" s="174"/>
      <c r="O255" s="174"/>
      <c r="P255" s="174"/>
      <c r="Q255" s="174"/>
      <c r="R255" s="174"/>
      <c r="S255" s="174"/>
      <c r="T255" s="175"/>
      <c r="AT255" s="170" t="s">
        <v>218</v>
      </c>
      <c r="AU255" s="170" t="s">
        <v>91</v>
      </c>
      <c r="AV255" s="14" t="s">
        <v>91</v>
      </c>
      <c r="AW255" s="14" t="s">
        <v>36</v>
      </c>
      <c r="AX255" s="14" t="s">
        <v>81</v>
      </c>
      <c r="AY255" s="170" t="s">
        <v>140</v>
      </c>
    </row>
    <row r="256" spans="1:65" s="14" customFormat="1" ht="11.25">
      <c r="B256" s="169"/>
      <c r="D256" s="155" t="s">
        <v>218</v>
      </c>
      <c r="E256" s="170" t="s">
        <v>1</v>
      </c>
      <c r="F256" s="171" t="s">
        <v>373</v>
      </c>
      <c r="H256" s="172">
        <v>11.35</v>
      </c>
      <c r="L256" s="169"/>
      <c r="M256" s="173"/>
      <c r="N256" s="174"/>
      <c r="O256" s="174"/>
      <c r="P256" s="174"/>
      <c r="Q256" s="174"/>
      <c r="R256" s="174"/>
      <c r="S256" s="174"/>
      <c r="T256" s="175"/>
      <c r="AT256" s="170" t="s">
        <v>218</v>
      </c>
      <c r="AU256" s="170" t="s">
        <v>91</v>
      </c>
      <c r="AV256" s="14" t="s">
        <v>91</v>
      </c>
      <c r="AW256" s="14" t="s">
        <v>36</v>
      </c>
      <c r="AX256" s="14" t="s">
        <v>81</v>
      </c>
      <c r="AY256" s="170" t="s">
        <v>140</v>
      </c>
    </row>
    <row r="257" spans="1:65" s="14" customFormat="1" ht="11.25">
      <c r="B257" s="169"/>
      <c r="D257" s="155" t="s">
        <v>218</v>
      </c>
      <c r="E257" s="170" t="s">
        <v>1</v>
      </c>
      <c r="F257" s="171" t="s">
        <v>374</v>
      </c>
      <c r="H257" s="172">
        <v>11.35</v>
      </c>
      <c r="L257" s="169"/>
      <c r="M257" s="173"/>
      <c r="N257" s="174"/>
      <c r="O257" s="174"/>
      <c r="P257" s="174"/>
      <c r="Q257" s="174"/>
      <c r="R257" s="174"/>
      <c r="S257" s="174"/>
      <c r="T257" s="175"/>
      <c r="AT257" s="170" t="s">
        <v>218</v>
      </c>
      <c r="AU257" s="170" t="s">
        <v>91</v>
      </c>
      <c r="AV257" s="14" t="s">
        <v>91</v>
      </c>
      <c r="AW257" s="14" t="s">
        <v>36</v>
      </c>
      <c r="AX257" s="14" t="s">
        <v>81</v>
      </c>
      <c r="AY257" s="170" t="s">
        <v>140</v>
      </c>
    </row>
    <row r="258" spans="1:65" s="14" customFormat="1" ht="11.25">
      <c r="B258" s="169"/>
      <c r="D258" s="155" t="s">
        <v>218</v>
      </c>
      <c r="E258" s="170" t="s">
        <v>1</v>
      </c>
      <c r="F258" s="171" t="s">
        <v>375</v>
      </c>
      <c r="H258" s="172">
        <v>12.21</v>
      </c>
      <c r="L258" s="169"/>
      <c r="M258" s="173"/>
      <c r="N258" s="174"/>
      <c r="O258" s="174"/>
      <c r="P258" s="174"/>
      <c r="Q258" s="174"/>
      <c r="R258" s="174"/>
      <c r="S258" s="174"/>
      <c r="T258" s="175"/>
      <c r="AT258" s="170" t="s">
        <v>218</v>
      </c>
      <c r="AU258" s="170" t="s">
        <v>91</v>
      </c>
      <c r="AV258" s="14" t="s">
        <v>91</v>
      </c>
      <c r="AW258" s="14" t="s">
        <v>36</v>
      </c>
      <c r="AX258" s="14" t="s">
        <v>81</v>
      </c>
      <c r="AY258" s="170" t="s">
        <v>140</v>
      </c>
    </row>
    <row r="259" spans="1:65" s="15" customFormat="1" ht="11.25">
      <c r="B259" s="176"/>
      <c r="D259" s="155" t="s">
        <v>218</v>
      </c>
      <c r="E259" s="177" t="s">
        <v>1</v>
      </c>
      <c r="F259" s="178" t="s">
        <v>225</v>
      </c>
      <c r="H259" s="179">
        <v>68.959999999999994</v>
      </c>
      <c r="L259" s="176"/>
      <c r="M259" s="180"/>
      <c r="N259" s="181"/>
      <c r="O259" s="181"/>
      <c r="P259" s="181"/>
      <c r="Q259" s="181"/>
      <c r="R259" s="181"/>
      <c r="S259" s="181"/>
      <c r="T259" s="182"/>
      <c r="AT259" s="177" t="s">
        <v>218</v>
      </c>
      <c r="AU259" s="177" t="s">
        <v>91</v>
      </c>
      <c r="AV259" s="15" t="s">
        <v>165</v>
      </c>
      <c r="AW259" s="15" t="s">
        <v>36</v>
      </c>
      <c r="AX259" s="15" t="s">
        <v>89</v>
      </c>
      <c r="AY259" s="177" t="s">
        <v>140</v>
      </c>
    </row>
    <row r="260" spans="1:65" s="2" customFormat="1" ht="16.5" customHeight="1">
      <c r="A260" s="31"/>
      <c r="B260" s="142"/>
      <c r="C260" s="143" t="s">
        <v>376</v>
      </c>
      <c r="D260" s="143" t="s">
        <v>143</v>
      </c>
      <c r="E260" s="144" t="s">
        <v>377</v>
      </c>
      <c r="F260" s="145" t="s">
        <v>378</v>
      </c>
      <c r="G260" s="146" t="s">
        <v>262</v>
      </c>
      <c r="H260" s="147">
        <v>6.8959999999999999</v>
      </c>
      <c r="I260" s="148"/>
      <c r="J260" s="148">
        <f>ROUND(I260*H260,2)</f>
        <v>0</v>
      </c>
      <c r="K260" s="145" t="s">
        <v>147</v>
      </c>
      <c r="L260" s="32"/>
      <c r="M260" s="149" t="s">
        <v>1</v>
      </c>
      <c r="N260" s="150" t="s">
        <v>46</v>
      </c>
      <c r="O260" s="151">
        <v>4.8280000000000003</v>
      </c>
      <c r="P260" s="151">
        <f>O260*H260</f>
        <v>33.293888000000003</v>
      </c>
      <c r="Q260" s="151">
        <v>0</v>
      </c>
      <c r="R260" s="151">
        <f>Q260*H260</f>
        <v>0</v>
      </c>
      <c r="S260" s="151">
        <v>4.3999999999999997E-2</v>
      </c>
      <c r="T260" s="152">
        <f>S260*H260</f>
        <v>0.30342399999999997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53" t="s">
        <v>165</v>
      </c>
      <c r="AT260" s="153" t="s">
        <v>143</v>
      </c>
      <c r="AU260" s="153" t="s">
        <v>91</v>
      </c>
      <c r="AY260" s="18" t="s">
        <v>140</v>
      </c>
      <c r="BE260" s="154">
        <f>IF(N260="základní",J260,0)</f>
        <v>0</v>
      </c>
      <c r="BF260" s="154">
        <f>IF(N260="snížená",J260,0)</f>
        <v>0</v>
      </c>
      <c r="BG260" s="154">
        <f>IF(N260="zákl. přenesená",J260,0)</f>
        <v>0</v>
      </c>
      <c r="BH260" s="154">
        <f>IF(N260="sníž. přenesená",J260,0)</f>
        <v>0</v>
      </c>
      <c r="BI260" s="154">
        <f>IF(N260="nulová",J260,0)</f>
        <v>0</v>
      </c>
      <c r="BJ260" s="18" t="s">
        <v>89</v>
      </c>
      <c r="BK260" s="154">
        <f>ROUND(I260*H260,2)</f>
        <v>0</v>
      </c>
      <c r="BL260" s="18" t="s">
        <v>165</v>
      </c>
      <c r="BM260" s="153" t="s">
        <v>379</v>
      </c>
    </row>
    <row r="261" spans="1:65" s="2" customFormat="1" ht="16.5" customHeight="1">
      <c r="A261" s="31"/>
      <c r="B261" s="142"/>
      <c r="C261" s="143" t="s">
        <v>380</v>
      </c>
      <c r="D261" s="143" t="s">
        <v>143</v>
      </c>
      <c r="E261" s="144" t="s">
        <v>381</v>
      </c>
      <c r="F261" s="145" t="s">
        <v>382</v>
      </c>
      <c r="G261" s="146" t="s">
        <v>216</v>
      </c>
      <c r="H261" s="147">
        <v>68.959999999999994</v>
      </c>
      <c r="I261" s="148"/>
      <c r="J261" s="148">
        <f>ROUND(I261*H261,2)</f>
        <v>0</v>
      </c>
      <c r="K261" s="145" t="s">
        <v>147</v>
      </c>
      <c r="L261" s="32"/>
      <c r="M261" s="149" t="s">
        <v>1</v>
      </c>
      <c r="N261" s="150" t="s">
        <v>46</v>
      </c>
      <c r="O261" s="151">
        <v>0.16200000000000001</v>
      </c>
      <c r="P261" s="151">
        <f>O261*H261</f>
        <v>11.171519999999999</v>
      </c>
      <c r="Q261" s="151">
        <v>0</v>
      </c>
      <c r="R261" s="151">
        <f>Q261*H261</f>
        <v>0</v>
      </c>
      <c r="S261" s="151">
        <v>3.5000000000000003E-2</v>
      </c>
      <c r="T261" s="152">
        <f>S261*H261</f>
        <v>2.4136000000000002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53" t="s">
        <v>165</v>
      </c>
      <c r="AT261" s="153" t="s">
        <v>143</v>
      </c>
      <c r="AU261" s="153" t="s">
        <v>91</v>
      </c>
      <c r="AY261" s="18" t="s">
        <v>140</v>
      </c>
      <c r="BE261" s="154">
        <f>IF(N261="základní",J261,0)</f>
        <v>0</v>
      </c>
      <c r="BF261" s="154">
        <f>IF(N261="snížená",J261,0)</f>
        <v>0</v>
      </c>
      <c r="BG261" s="154">
        <f>IF(N261="zákl. přenesená",J261,0)</f>
        <v>0</v>
      </c>
      <c r="BH261" s="154">
        <f>IF(N261="sníž. přenesená",J261,0)</f>
        <v>0</v>
      </c>
      <c r="BI261" s="154">
        <f>IF(N261="nulová",J261,0)</f>
        <v>0</v>
      </c>
      <c r="BJ261" s="18" t="s">
        <v>89</v>
      </c>
      <c r="BK261" s="154">
        <f>ROUND(I261*H261,2)</f>
        <v>0</v>
      </c>
      <c r="BL261" s="18" t="s">
        <v>165</v>
      </c>
      <c r="BM261" s="153" t="s">
        <v>383</v>
      </c>
    </row>
    <row r="262" spans="1:65" s="2" customFormat="1" ht="19.5">
      <c r="A262" s="31"/>
      <c r="B262" s="32"/>
      <c r="C262" s="31"/>
      <c r="D262" s="155" t="s">
        <v>150</v>
      </c>
      <c r="E262" s="31"/>
      <c r="F262" s="156" t="s">
        <v>384</v>
      </c>
      <c r="G262" s="31"/>
      <c r="H262" s="31"/>
      <c r="I262" s="31"/>
      <c r="J262" s="31"/>
      <c r="K262" s="31"/>
      <c r="L262" s="32"/>
      <c r="M262" s="157"/>
      <c r="N262" s="158"/>
      <c r="O262" s="57"/>
      <c r="P262" s="57"/>
      <c r="Q262" s="57"/>
      <c r="R262" s="57"/>
      <c r="S262" s="57"/>
      <c r="T262" s="58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8" t="s">
        <v>150</v>
      </c>
      <c r="AU262" s="18" t="s">
        <v>91</v>
      </c>
    </row>
    <row r="263" spans="1:65" s="13" customFormat="1" ht="11.25">
      <c r="B263" s="163"/>
      <c r="D263" s="155" t="s">
        <v>218</v>
      </c>
      <c r="E263" s="164" t="s">
        <v>1</v>
      </c>
      <c r="F263" s="165" t="s">
        <v>219</v>
      </c>
      <c r="H263" s="164" t="s">
        <v>1</v>
      </c>
      <c r="L263" s="163"/>
      <c r="M263" s="166"/>
      <c r="N263" s="167"/>
      <c r="O263" s="167"/>
      <c r="P263" s="167"/>
      <c r="Q263" s="167"/>
      <c r="R263" s="167"/>
      <c r="S263" s="167"/>
      <c r="T263" s="168"/>
      <c r="AT263" s="164" t="s">
        <v>218</v>
      </c>
      <c r="AU263" s="164" t="s">
        <v>91</v>
      </c>
      <c r="AV263" s="13" t="s">
        <v>89</v>
      </c>
      <c r="AW263" s="13" t="s">
        <v>36</v>
      </c>
      <c r="AX263" s="13" t="s">
        <v>81</v>
      </c>
      <c r="AY263" s="164" t="s">
        <v>140</v>
      </c>
    </row>
    <row r="264" spans="1:65" s="14" customFormat="1" ht="11.25">
      <c r="B264" s="169"/>
      <c r="D264" s="155" t="s">
        <v>218</v>
      </c>
      <c r="E264" s="170" t="s">
        <v>1</v>
      </c>
      <c r="F264" s="171" t="s">
        <v>370</v>
      </c>
      <c r="H264" s="172">
        <v>11.35</v>
      </c>
      <c r="L264" s="169"/>
      <c r="M264" s="173"/>
      <c r="N264" s="174"/>
      <c r="O264" s="174"/>
      <c r="P264" s="174"/>
      <c r="Q264" s="174"/>
      <c r="R264" s="174"/>
      <c r="S264" s="174"/>
      <c r="T264" s="175"/>
      <c r="AT264" s="170" t="s">
        <v>218</v>
      </c>
      <c r="AU264" s="170" t="s">
        <v>91</v>
      </c>
      <c r="AV264" s="14" t="s">
        <v>91</v>
      </c>
      <c r="AW264" s="14" t="s">
        <v>36</v>
      </c>
      <c r="AX264" s="14" t="s">
        <v>81</v>
      </c>
      <c r="AY264" s="170" t="s">
        <v>140</v>
      </c>
    </row>
    <row r="265" spans="1:65" s="14" customFormat="1" ht="11.25">
      <c r="B265" s="169"/>
      <c r="D265" s="155" t="s">
        <v>218</v>
      </c>
      <c r="E265" s="170" t="s">
        <v>1</v>
      </c>
      <c r="F265" s="171" t="s">
        <v>371</v>
      </c>
      <c r="H265" s="172">
        <v>11.35</v>
      </c>
      <c r="L265" s="169"/>
      <c r="M265" s="173"/>
      <c r="N265" s="174"/>
      <c r="O265" s="174"/>
      <c r="P265" s="174"/>
      <c r="Q265" s="174"/>
      <c r="R265" s="174"/>
      <c r="S265" s="174"/>
      <c r="T265" s="175"/>
      <c r="AT265" s="170" t="s">
        <v>218</v>
      </c>
      <c r="AU265" s="170" t="s">
        <v>91</v>
      </c>
      <c r="AV265" s="14" t="s">
        <v>91</v>
      </c>
      <c r="AW265" s="14" t="s">
        <v>36</v>
      </c>
      <c r="AX265" s="14" t="s">
        <v>81</v>
      </c>
      <c r="AY265" s="170" t="s">
        <v>140</v>
      </c>
    </row>
    <row r="266" spans="1:65" s="14" customFormat="1" ht="11.25">
      <c r="B266" s="169"/>
      <c r="D266" s="155" t="s">
        <v>218</v>
      </c>
      <c r="E266" s="170" t="s">
        <v>1</v>
      </c>
      <c r="F266" s="171" t="s">
        <v>372</v>
      </c>
      <c r="H266" s="172">
        <v>11.35</v>
      </c>
      <c r="L266" s="169"/>
      <c r="M266" s="173"/>
      <c r="N266" s="174"/>
      <c r="O266" s="174"/>
      <c r="P266" s="174"/>
      <c r="Q266" s="174"/>
      <c r="R266" s="174"/>
      <c r="S266" s="174"/>
      <c r="T266" s="175"/>
      <c r="AT266" s="170" t="s">
        <v>218</v>
      </c>
      <c r="AU266" s="170" t="s">
        <v>91</v>
      </c>
      <c r="AV266" s="14" t="s">
        <v>91</v>
      </c>
      <c r="AW266" s="14" t="s">
        <v>36</v>
      </c>
      <c r="AX266" s="14" t="s">
        <v>81</v>
      </c>
      <c r="AY266" s="170" t="s">
        <v>140</v>
      </c>
    </row>
    <row r="267" spans="1:65" s="14" customFormat="1" ht="11.25">
      <c r="B267" s="169"/>
      <c r="D267" s="155" t="s">
        <v>218</v>
      </c>
      <c r="E267" s="170" t="s">
        <v>1</v>
      </c>
      <c r="F267" s="171" t="s">
        <v>373</v>
      </c>
      <c r="H267" s="172">
        <v>11.35</v>
      </c>
      <c r="L267" s="169"/>
      <c r="M267" s="173"/>
      <c r="N267" s="174"/>
      <c r="O267" s="174"/>
      <c r="P267" s="174"/>
      <c r="Q267" s="174"/>
      <c r="R267" s="174"/>
      <c r="S267" s="174"/>
      <c r="T267" s="175"/>
      <c r="AT267" s="170" t="s">
        <v>218</v>
      </c>
      <c r="AU267" s="170" t="s">
        <v>91</v>
      </c>
      <c r="AV267" s="14" t="s">
        <v>91</v>
      </c>
      <c r="AW267" s="14" t="s">
        <v>36</v>
      </c>
      <c r="AX267" s="14" t="s">
        <v>81</v>
      </c>
      <c r="AY267" s="170" t="s">
        <v>140</v>
      </c>
    </row>
    <row r="268" spans="1:65" s="14" customFormat="1" ht="11.25">
      <c r="B268" s="169"/>
      <c r="D268" s="155" t="s">
        <v>218</v>
      </c>
      <c r="E268" s="170" t="s">
        <v>1</v>
      </c>
      <c r="F268" s="171" t="s">
        <v>374</v>
      </c>
      <c r="H268" s="172">
        <v>11.35</v>
      </c>
      <c r="L268" s="169"/>
      <c r="M268" s="173"/>
      <c r="N268" s="174"/>
      <c r="O268" s="174"/>
      <c r="P268" s="174"/>
      <c r="Q268" s="174"/>
      <c r="R268" s="174"/>
      <c r="S268" s="174"/>
      <c r="T268" s="175"/>
      <c r="AT268" s="170" t="s">
        <v>218</v>
      </c>
      <c r="AU268" s="170" t="s">
        <v>91</v>
      </c>
      <c r="AV268" s="14" t="s">
        <v>91</v>
      </c>
      <c r="AW268" s="14" t="s">
        <v>36</v>
      </c>
      <c r="AX268" s="14" t="s">
        <v>81</v>
      </c>
      <c r="AY268" s="170" t="s">
        <v>140</v>
      </c>
    </row>
    <row r="269" spans="1:65" s="14" customFormat="1" ht="11.25">
      <c r="B269" s="169"/>
      <c r="D269" s="155" t="s">
        <v>218</v>
      </c>
      <c r="E269" s="170" t="s">
        <v>1</v>
      </c>
      <c r="F269" s="171" t="s">
        <v>375</v>
      </c>
      <c r="H269" s="172">
        <v>12.21</v>
      </c>
      <c r="L269" s="169"/>
      <c r="M269" s="173"/>
      <c r="N269" s="174"/>
      <c r="O269" s="174"/>
      <c r="P269" s="174"/>
      <c r="Q269" s="174"/>
      <c r="R269" s="174"/>
      <c r="S269" s="174"/>
      <c r="T269" s="175"/>
      <c r="AT269" s="170" t="s">
        <v>218</v>
      </c>
      <c r="AU269" s="170" t="s">
        <v>91</v>
      </c>
      <c r="AV269" s="14" t="s">
        <v>91</v>
      </c>
      <c r="AW269" s="14" t="s">
        <v>36</v>
      </c>
      <c r="AX269" s="14" t="s">
        <v>81</v>
      </c>
      <c r="AY269" s="170" t="s">
        <v>140</v>
      </c>
    </row>
    <row r="270" spans="1:65" s="15" customFormat="1" ht="11.25">
      <c r="B270" s="176"/>
      <c r="D270" s="155" t="s">
        <v>218</v>
      </c>
      <c r="E270" s="177" t="s">
        <v>1</v>
      </c>
      <c r="F270" s="178" t="s">
        <v>225</v>
      </c>
      <c r="H270" s="179">
        <v>68.959999999999994</v>
      </c>
      <c r="L270" s="176"/>
      <c r="M270" s="180"/>
      <c r="N270" s="181"/>
      <c r="O270" s="181"/>
      <c r="P270" s="181"/>
      <c r="Q270" s="181"/>
      <c r="R270" s="181"/>
      <c r="S270" s="181"/>
      <c r="T270" s="182"/>
      <c r="AT270" s="177" t="s">
        <v>218</v>
      </c>
      <c r="AU270" s="177" t="s">
        <v>91</v>
      </c>
      <c r="AV270" s="15" t="s">
        <v>165</v>
      </c>
      <c r="AW270" s="15" t="s">
        <v>36</v>
      </c>
      <c r="AX270" s="15" t="s">
        <v>89</v>
      </c>
      <c r="AY270" s="177" t="s">
        <v>140</v>
      </c>
    </row>
    <row r="271" spans="1:65" s="2" customFormat="1" ht="16.5" customHeight="1">
      <c r="A271" s="31"/>
      <c r="B271" s="142"/>
      <c r="C271" s="143" t="s">
        <v>385</v>
      </c>
      <c r="D271" s="143" t="s">
        <v>143</v>
      </c>
      <c r="E271" s="144" t="s">
        <v>386</v>
      </c>
      <c r="F271" s="145" t="s">
        <v>387</v>
      </c>
      <c r="G271" s="146" t="s">
        <v>216</v>
      </c>
      <c r="H271" s="147">
        <v>60</v>
      </c>
      <c r="I271" s="148"/>
      <c r="J271" s="148">
        <f>ROUND(I271*H271,2)</f>
        <v>0</v>
      </c>
      <c r="K271" s="145" t="s">
        <v>147</v>
      </c>
      <c r="L271" s="32"/>
      <c r="M271" s="149" t="s">
        <v>1</v>
      </c>
      <c r="N271" s="150" t="s">
        <v>46</v>
      </c>
      <c r="O271" s="151">
        <v>0.93899999999999995</v>
      </c>
      <c r="P271" s="151">
        <f>O271*H271</f>
        <v>56.339999999999996</v>
      </c>
      <c r="Q271" s="151">
        <v>0</v>
      </c>
      <c r="R271" s="151">
        <f>Q271*H271</f>
        <v>0</v>
      </c>
      <c r="S271" s="151">
        <v>7.5999999999999998E-2</v>
      </c>
      <c r="T271" s="152">
        <f>S271*H271</f>
        <v>4.5599999999999996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53" t="s">
        <v>165</v>
      </c>
      <c r="AT271" s="153" t="s">
        <v>143</v>
      </c>
      <c r="AU271" s="153" t="s">
        <v>91</v>
      </c>
      <c r="AY271" s="18" t="s">
        <v>140</v>
      </c>
      <c r="BE271" s="154">
        <f>IF(N271="základní",J271,0)</f>
        <v>0</v>
      </c>
      <c r="BF271" s="154">
        <f>IF(N271="snížená",J271,0)</f>
        <v>0</v>
      </c>
      <c r="BG271" s="154">
        <f>IF(N271="zákl. přenesená",J271,0)</f>
        <v>0</v>
      </c>
      <c r="BH271" s="154">
        <f>IF(N271="sníž. přenesená",J271,0)</f>
        <v>0</v>
      </c>
      <c r="BI271" s="154">
        <f>IF(N271="nulová",J271,0)</f>
        <v>0</v>
      </c>
      <c r="BJ271" s="18" t="s">
        <v>89</v>
      </c>
      <c r="BK271" s="154">
        <f>ROUND(I271*H271,2)</f>
        <v>0</v>
      </c>
      <c r="BL271" s="18" t="s">
        <v>165</v>
      </c>
      <c r="BM271" s="153" t="s">
        <v>388</v>
      </c>
    </row>
    <row r="272" spans="1:65" s="2" customFormat="1" ht="16.5" customHeight="1">
      <c r="A272" s="31"/>
      <c r="B272" s="142"/>
      <c r="C272" s="143" t="s">
        <v>389</v>
      </c>
      <c r="D272" s="143" t="s">
        <v>143</v>
      </c>
      <c r="E272" s="144" t="s">
        <v>390</v>
      </c>
      <c r="F272" s="145" t="s">
        <v>391</v>
      </c>
      <c r="G272" s="146" t="s">
        <v>216</v>
      </c>
      <c r="H272" s="147">
        <v>68.959999999999994</v>
      </c>
      <c r="I272" s="148"/>
      <c r="J272" s="148">
        <f>ROUND(I272*H272,2)</f>
        <v>0</v>
      </c>
      <c r="K272" s="145" t="s">
        <v>147</v>
      </c>
      <c r="L272" s="32"/>
      <c r="M272" s="149" t="s">
        <v>1</v>
      </c>
      <c r="N272" s="150" t="s">
        <v>46</v>
      </c>
      <c r="O272" s="151">
        <v>0.17</v>
      </c>
      <c r="P272" s="151">
        <f>O272*H272</f>
        <v>11.7232</v>
      </c>
      <c r="Q272" s="151">
        <v>0</v>
      </c>
      <c r="R272" s="151">
        <f>Q272*H272</f>
        <v>0</v>
      </c>
      <c r="S272" s="151">
        <v>0.02</v>
      </c>
      <c r="T272" s="152">
        <f>S272*H272</f>
        <v>1.3792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53" t="s">
        <v>165</v>
      </c>
      <c r="AT272" s="153" t="s">
        <v>143</v>
      </c>
      <c r="AU272" s="153" t="s">
        <v>91</v>
      </c>
      <c r="AY272" s="18" t="s">
        <v>140</v>
      </c>
      <c r="BE272" s="154">
        <f>IF(N272="základní",J272,0)</f>
        <v>0</v>
      </c>
      <c r="BF272" s="154">
        <f>IF(N272="snížená",J272,0)</f>
        <v>0</v>
      </c>
      <c r="BG272" s="154">
        <f>IF(N272="zákl. přenesená",J272,0)</f>
        <v>0</v>
      </c>
      <c r="BH272" s="154">
        <f>IF(N272="sníž. přenesená",J272,0)</f>
        <v>0</v>
      </c>
      <c r="BI272" s="154">
        <f>IF(N272="nulová",J272,0)</f>
        <v>0</v>
      </c>
      <c r="BJ272" s="18" t="s">
        <v>89</v>
      </c>
      <c r="BK272" s="154">
        <f>ROUND(I272*H272,2)</f>
        <v>0</v>
      </c>
      <c r="BL272" s="18" t="s">
        <v>165</v>
      </c>
      <c r="BM272" s="153" t="s">
        <v>392</v>
      </c>
    </row>
    <row r="273" spans="1:65" s="13" customFormat="1" ht="11.25">
      <c r="B273" s="163"/>
      <c r="D273" s="155" t="s">
        <v>218</v>
      </c>
      <c r="E273" s="164" t="s">
        <v>1</v>
      </c>
      <c r="F273" s="165" t="s">
        <v>219</v>
      </c>
      <c r="H273" s="164" t="s">
        <v>1</v>
      </c>
      <c r="L273" s="163"/>
      <c r="M273" s="166"/>
      <c r="N273" s="167"/>
      <c r="O273" s="167"/>
      <c r="P273" s="167"/>
      <c r="Q273" s="167"/>
      <c r="R273" s="167"/>
      <c r="S273" s="167"/>
      <c r="T273" s="168"/>
      <c r="AT273" s="164" t="s">
        <v>218</v>
      </c>
      <c r="AU273" s="164" t="s">
        <v>91</v>
      </c>
      <c r="AV273" s="13" t="s">
        <v>89</v>
      </c>
      <c r="AW273" s="13" t="s">
        <v>36</v>
      </c>
      <c r="AX273" s="13" t="s">
        <v>81</v>
      </c>
      <c r="AY273" s="164" t="s">
        <v>140</v>
      </c>
    </row>
    <row r="274" spans="1:65" s="13" customFormat="1" ht="11.25">
      <c r="B274" s="163"/>
      <c r="D274" s="155" t="s">
        <v>218</v>
      </c>
      <c r="E274" s="164" t="s">
        <v>1</v>
      </c>
      <c r="F274" s="165" t="s">
        <v>393</v>
      </c>
      <c r="H274" s="164" t="s">
        <v>1</v>
      </c>
      <c r="L274" s="163"/>
      <c r="M274" s="166"/>
      <c r="N274" s="167"/>
      <c r="O274" s="167"/>
      <c r="P274" s="167"/>
      <c r="Q274" s="167"/>
      <c r="R274" s="167"/>
      <c r="S274" s="167"/>
      <c r="T274" s="168"/>
      <c r="AT274" s="164" t="s">
        <v>218</v>
      </c>
      <c r="AU274" s="164" t="s">
        <v>91</v>
      </c>
      <c r="AV274" s="13" t="s">
        <v>89</v>
      </c>
      <c r="AW274" s="13" t="s">
        <v>36</v>
      </c>
      <c r="AX274" s="13" t="s">
        <v>81</v>
      </c>
      <c r="AY274" s="164" t="s">
        <v>140</v>
      </c>
    </row>
    <row r="275" spans="1:65" s="14" customFormat="1" ht="11.25">
      <c r="B275" s="169"/>
      <c r="D275" s="155" t="s">
        <v>218</v>
      </c>
      <c r="E275" s="170" t="s">
        <v>1</v>
      </c>
      <c r="F275" s="171" t="s">
        <v>370</v>
      </c>
      <c r="H275" s="172">
        <v>11.35</v>
      </c>
      <c r="L275" s="169"/>
      <c r="M275" s="173"/>
      <c r="N275" s="174"/>
      <c r="O275" s="174"/>
      <c r="P275" s="174"/>
      <c r="Q275" s="174"/>
      <c r="R275" s="174"/>
      <c r="S275" s="174"/>
      <c r="T275" s="175"/>
      <c r="AT275" s="170" t="s">
        <v>218</v>
      </c>
      <c r="AU275" s="170" t="s">
        <v>91</v>
      </c>
      <c r="AV275" s="14" t="s">
        <v>91</v>
      </c>
      <c r="AW275" s="14" t="s">
        <v>36</v>
      </c>
      <c r="AX275" s="14" t="s">
        <v>81</v>
      </c>
      <c r="AY275" s="170" t="s">
        <v>140</v>
      </c>
    </row>
    <row r="276" spans="1:65" s="14" customFormat="1" ht="11.25">
      <c r="B276" s="169"/>
      <c r="D276" s="155" t="s">
        <v>218</v>
      </c>
      <c r="E276" s="170" t="s">
        <v>1</v>
      </c>
      <c r="F276" s="171" t="s">
        <v>371</v>
      </c>
      <c r="H276" s="172">
        <v>11.35</v>
      </c>
      <c r="L276" s="169"/>
      <c r="M276" s="173"/>
      <c r="N276" s="174"/>
      <c r="O276" s="174"/>
      <c r="P276" s="174"/>
      <c r="Q276" s="174"/>
      <c r="R276" s="174"/>
      <c r="S276" s="174"/>
      <c r="T276" s="175"/>
      <c r="AT276" s="170" t="s">
        <v>218</v>
      </c>
      <c r="AU276" s="170" t="s">
        <v>91</v>
      </c>
      <c r="AV276" s="14" t="s">
        <v>91</v>
      </c>
      <c r="AW276" s="14" t="s">
        <v>36</v>
      </c>
      <c r="AX276" s="14" t="s">
        <v>81</v>
      </c>
      <c r="AY276" s="170" t="s">
        <v>140</v>
      </c>
    </row>
    <row r="277" spans="1:65" s="14" customFormat="1" ht="11.25">
      <c r="B277" s="169"/>
      <c r="D277" s="155" t="s">
        <v>218</v>
      </c>
      <c r="E277" s="170" t="s">
        <v>1</v>
      </c>
      <c r="F277" s="171" t="s">
        <v>372</v>
      </c>
      <c r="H277" s="172">
        <v>11.35</v>
      </c>
      <c r="L277" s="169"/>
      <c r="M277" s="173"/>
      <c r="N277" s="174"/>
      <c r="O277" s="174"/>
      <c r="P277" s="174"/>
      <c r="Q277" s="174"/>
      <c r="R277" s="174"/>
      <c r="S277" s="174"/>
      <c r="T277" s="175"/>
      <c r="AT277" s="170" t="s">
        <v>218</v>
      </c>
      <c r="AU277" s="170" t="s">
        <v>91</v>
      </c>
      <c r="AV277" s="14" t="s">
        <v>91</v>
      </c>
      <c r="AW277" s="14" t="s">
        <v>36</v>
      </c>
      <c r="AX277" s="14" t="s">
        <v>81</v>
      </c>
      <c r="AY277" s="170" t="s">
        <v>140</v>
      </c>
    </row>
    <row r="278" spans="1:65" s="14" customFormat="1" ht="11.25">
      <c r="B278" s="169"/>
      <c r="D278" s="155" t="s">
        <v>218</v>
      </c>
      <c r="E278" s="170" t="s">
        <v>1</v>
      </c>
      <c r="F278" s="171" t="s">
        <v>373</v>
      </c>
      <c r="H278" s="172">
        <v>11.35</v>
      </c>
      <c r="L278" s="169"/>
      <c r="M278" s="173"/>
      <c r="N278" s="174"/>
      <c r="O278" s="174"/>
      <c r="P278" s="174"/>
      <c r="Q278" s="174"/>
      <c r="R278" s="174"/>
      <c r="S278" s="174"/>
      <c r="T278" s="175"/>
      <c r="AT278" s="170" t="s">
        <v>218</v>
      </c>
      <c r="AU278" s="170" t="s">
        <v>91</v>
      </c>
      <c r="AV278" s="14" t="s">
        <v>91</v>
      </c>
      <c r="AW278" s="14" t="s">
        <v>36</v>
      </c>
      <c r="AX278" s="14" t="s">
        <v>81</v>
      </c>
      <c r="AY278" s="170" t="s">
        <v>140</v>
      </c>
    </row>
    <row r="279" spans="1:65" s="14" customFormat="1" ht="11.25">
      <c r="B279" s="169"/>
      <c r="D279" s="155" t="s">
        <v>218</v>
      </c>
      <c r="E279" s="170" t="s">
        <v>1</v>
      </c>
      <c r="F279" s="171" t="s">
        <v>374</v>
      </c>
      <c r="H279" s="172">
        <v>11.35</v>
      </c>
      <c r="L279" s="169"/>
      <c r="M279" s="173"/>
      <c r="N279" s="174"/>
      <c r="O279" s="174"/>
      <c r="P279" s="174"/>
      <c r="Q279" s="174"/>
      <c r="R279" s="174"/>
      <c r="S279" s="174"/>
      <c r="T279" s="175"/>
      <c r="AT279" s="170" t="s">
        <v>218</v>
      </c>
      <c r="AU279" s="170" t="s">
        <v>91</v>
      </c>
      <c r="AV279" s="14" t="s">
        <v>91</v>
      </c>
      <c r="AW279" s="14" t="s">
        <v>36</v>
      </c>
      <c r="AX279" s="14" t="s">
        <v>81</v>
      </c>
      <c r="AY279" s="170" t="s">
        <v>140</v>
      </c>
    </row>
    <row r="280" spans="1:65" s="14" customFormat="1" ht="11.25">
      <c r="B280" s="169"/>
      <c r="D280" s="155" t="s">
        <v>218</v>
      </c>
      <c r="E280" s="170" t="s">
        <v>1</v>
      </c>
      <c r="F280" s="171" t="s">
        <v>375</v>
      </c>
      <c r="H280" s="172">
        <v>12.21</v>
      </c>
      <c r="L280" s="169"/>
      <c r="M280" s="173"/>
      <c r="N280" s="174"/>
      <c r="O280" s="174"/>
      <c r="P280" s="174"/>
      <c r="Q280" s="174"/>
      <c r="R280" s="174"/>
      <c r="S280" s="174"/>
      <c r="T280" s="175"/>
      <c r="AT280" s="170" t="s">
        <v>218</v>
      </c>
      <c r="AU280" s="170" t="s">
        <v>91</v>
      </c>
      <c r="AV280" s="14" t="s">
        <v>91</v>
      </c>
      <c r="AW280" s="14" t="s">
        <v>36</v>
      </c>
      <c r="AX280" s="14" t="s">
        <v>81</v>
      </c>
      <c r="AY280" s="170" t="s">
        <v>140</v>
      </c>
    </row>
    <row r="281" spans="1:65" s="15" customFormat="1" ht="11.25">
      <c r="B281" s="176"/>
      <c r="D281" s="155" t="s">
        <v>218</v>
      </c>
      <c r="E281" s="177" t="s">
        <v>1</v>
      </c>
      <c r="F281" s="178" t="s">
        <v>225</v>
      </c>
      <c r="H281" s="179">
        <v>68.959999999999994</v>
      </c>
      <c r="L281" s="176"/>
      <c r="M281" s="180"/>
      <c r="N281" s="181"/>
      <c r="O281" s="181"/>
      <c r="P281" s="181"/>
      <c r="Q281" s="181"/>
      <c r="R281" s="181"/>
      <c r="S281" s="181"/>
      <c r="T281" s="182"/>
      <c r="AT281" s="177" t="s">
        <v>218</v>
      </c>
      <c r="AU281" s="177" t="s">
        <v>91</v>
      </c>
      <c r="AV281" s="15" t="s">
        <v>165</v>
      </c>
      <c r="AW281" s="15" t="s">
        <v>36</v>
      </c>
      <c r="AX281" s="15" t="s">
        <v>89</v>
      </c>
      <c r="AY281" s="177" t="s">
        <v>140</v>
      </c>
    </row>
    <row r="282" spans="1:65" s="2" customFormat="1" ht="16.5" customHeight="1">
      <c r="A282" s="31"/>
      <c r="B282" s="142"/>
      <c r="C282" s="143" t="s">
        <v>394</v>
      </c>
      <c r="D282" s="143" t="s">
        <v>143</v>
      </c>
      <c r="E282" s="144" t="s">
        <v>395</v>
      </c>
      <c r="F282" s="145" t="s">
        <v>396</v>
      </c>
      <c r="G282" s="146" t="s">
        <v>216</v>
      </c>
      <c r="H282" s="147">
        <v>289.8</v>
      </c>
      <c r="I282" s="148"/>
      <c r="J282" s="148">
        <f>ROUND(I282*H282,2)</f>
        <v>0</v>
      </c>
      <c r="K282" s="145" t="s">
        <v>147</v>
      </c>
      <c r="L282" s="32"/>
      <c r="M282" s="149" t="s">
        <v>1</v>
      </c>
      <c r="N282" s="150" t="s">
        <v>46</v>
      </c>
      <c r="O282" s="151">
        <v>0.01</v>
      </c>
      <c r="P282" s="151">
        <f>O282*H282</f>
        <v>2.8980000000000001</v>
      </c>
      <c r="Q282" s="151">
        <v>0</v>
      </c>
      <c r="R282" s="151">
        <f>Q282*H282</f>
        <v>0</v>
      </c>
      <c r="S282" s="151">
        <v>2E-3</v>
      </c>
      <c r="T282" s="152">
        <f>S282*H282</f>
        <v>0.5796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53" t="s">
        <v>165</v>
      </c>
      <c r="AT282" s="153" t="s">
        <v>143</v>
      </c>
      <c r="AU282" s="153" t="s">
        <v>91</v>
      </c>
      <c r="AY282" s="18" t="s">
        <v>140</v>
      </c>
      <c r="BE282" s="154">
        <f>IF(N282="základní",J282,0)</f>
        <v>0</v>
      </c>
      <c r="BF282" s="154">
        <f>IF(N282="snížená",J282,0)</f>
        <v>0</v>
      </c>
      <c r="BG282" s="154">
        <f>IF(N282="zákl. přenesená",J282,0)</f>
        <v>0</v>
      </c>
      <c r="BH282" s="154">
        <f>IF(N282="sníž. přenesená",J282,0)</f>
        <v>0</v>
      </c>
      <c r="BI282" s="154">
        <f>IF(N282="nulová",J282,0)</f>
        <v>0</v>
      </c>
      <c r="BJ282" s="18" t="s">
        <v>89</v>
      </c>
      <c r="BK282" s="154">
        <f>ROUND(I282*H282,2)</f>
        <v>0</v>
      </c>
      <c r="BL282" s="18" t="s">
        <v>165</v>
      </c>
      <c r="BM282" s="153" t="s">
        <v>397</v>
      </c>
    </row>
    <row r="283" spans="1:65" s="14" customFormat="1" ht="11.25">
      <c r="B283" s="169"/>
      <c r="D283" s="155" t="s">
        <v>218</v>
      </c>
      <c r="E283" s="170" t="s">
        <v>1</v>
      </c>
      <c r="F283" s="171" t="s">
        <v>398</v>
      </c>
      <c r="H283" s="172">
        <v>289.8</v>
      </c>
      <c r="L283" s="169"/>
      <c r="M283" s="173"/>
      <c r="N283" s="174"/>
      <c r="O283" s="174"/>
      <c r="P283" s="174"/>
      <c r="Q283" s="174"/>
      <c r="R283" s="174"/>
      <c r="S283" s="174"/>
      <c r="T283" s="175"/>
      <c r="AT283" s="170" t="s">
        <v>218</v>
      </c>
      <c r="AU283" s="170" t="s">
        <v>91</v>
      </c>
      <c r="AV283" s="14" t="s">
        <v>91</v>
      </c>
      <c r="AW283" s="14" t="s">
        <v>36</v>
      </c>
      <c r="AX283" s="14" t="s">
        <v>81</v>
      </c>
      <c r="AY283" s="170" t="s">
        <v>140</v>
      </c>
    </row>
    <row r="284" spans="1:65" s="15" customFormat="1" ht="11.25">
      <c r="B284" s="176"/>
      <c r="D284" s="155" t="s">
        <v>218</v>
      </c>
      <c r="E284" s="177" t="s">
        <v>1</v>
      </c>
      <c r="F284" s="178" t="s">
        <v>225</v>
      </c>
      <c r="H284" s="179">
        <v>289.8</v>
      </c>
      <c r="L284" s="176"/>
      <c r="M284" s="180"/>
      <c r="N284" s="181"/>
      <c r="O284" s="181"/>
      <c r="P284" s="181"/>
      <c r="Q284" s="181"/>
      <c r="R284" s="181"/>
      <c r="S284" s="181"/>
      <c r="T284" s="182"/>
      <c r="AT284" s="177" t="s">
        <v>218</v>
      </c>
      <c r="AU284" s="177" t="s">
        <v>91</v>
      </c>
      <c r="AV284" s="15" t="s">
        <v>165</v>
      </c>
      <c r="AW284" s="15" t="s">
        <v>36</v>
      </c>
      <c r="AX284" s="15" t="s">
        <v>89</v>
      </c>
      <c r="AY284" s="177" t="s">
        <v>140</v>
      </c>
    </row>
    <row r="285" spans="1:65" s="2" customFormat="1" ht="16.5" customHeight="1">
      <c r="A285" s="31"/>
      <c r="B285" s="142"/>
      <c r="C285" s="143" t="s">
        <v>399</v>
      </c>
      <c r="D285" s="143" t="s">
        <v>143</v>
      </c>
      <c r="E285" s="144" t="s">
        <v>400</v>
      </c>
      <c r="F285" s="145" t="s">
        <v>401</v>
      </c>
      <c r="G285" s="146" t="s">
        <v>216</v>
      </c>
      <c r="H285" s="147">
        <v>285.29199999999997</v>
      </c>
      <c r="I285" s="148"/>
      <c r="J285" s="148">
        <f>ROUND(I285*H285,2)</f>
        <v>0</v>
      </c>
      <c r="K285" s="145" t="s">
        <v>147</v>
      </c>
      <c r="L285" s="32"/>
      <c r="M285" s="149" t="s">
        <v>1</v>
      </c>
      <c r="N285" s="150" t="s">
        <v>46</v>
      </c>
      <c r="O285" s="151">
        <v>0.26</v>
      </c>
      <c r="P285" s="151">
        <f>O285*H285</f>
        <v>74.175919999999991</v>
      </c>
      <c r="Q285" s="151">
        <v>0</v>
      </c>
      <c r="R285" s="151">
        <f>Q285*H285</f>
        <v>0</v>
      </c>
      <c r="S285" s="151">
        <v>4.5999999999999999E-2</v>
      </c>
      <c r="T285" s="152">
        <f>S285*H285</f>
        <v>13.123431999999999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53" t="s">
        <v>165</v>
      </c>
      <c r="AT285" s="153" t="s">
        <v>143</v>
      </c>
      <c r="AU285" s="153" t="s">
        <v>91</v>
      </c>
      <c r="AY285" s="18" t="s">
        <v>140</v>
      </c>
      <c r="BE285" s="154">
        <f>IF(N285="základní",J285,0)</f>
        <v>0</v>
      </c>
      <c r="BF285" s="154">
        <f>IF(N285="snížená",J285,0)</f>
        <v>0</v>
      </c>
      <c r="BG285" s="154">
        <f>IF(N285="zákl. přenesená",J285,0)</f>
        <v>0</v>
      </c>
      <c r="BH285" s="154">
        <f>IF(N285="sníž. přenesená",J285,0)</f>
        <v>0</v>
      </c>
      <c r="BI285" s="154">
        <f>IF(N285="nulová",J285,0)</f>
        <v>0</v>
      </c>
      <c r="BJ285" s="18" t="s">
        <v>89</v>
      </c>
      <c r="BK285" s="154">
        <f>ROUND(I285*H285,2)</f>
        <v>0</v>
      </c>
      <c r="BL285" s="18" t="s">
        <v>165</v>
      </c>
      <c r="BM285" s="153" t="s">
        <v>402</v>
      </c>
    </row>
    <row r="286" spans="1:65" s="14" customFormat="1" ht="11.25">
      <c r="B286" s="169"/>
      <c r="D286" s="155" t="s">
        <v>218</v>
      </c>
      <c r="E286" s="170" t="s">
        <v>1</v>
      </c>
      <c r="F286" s="171" t="s">
        <v>403</v>
      </c>
      <c r="H286" s="172">
        <v>285.29199999999997</v>
      </c>
      <c r="L286" s="169"/>
      <c r="M286" s="173"/>
      <c r="N286" s="174"/>
      <c r="O286" s="174"/>
      <c r="P286" s="174"/>
      <c r="Q286" s="174"/>
      <c r="R286" s="174"/>
      <c r="S286" s="174"/>
      <c r="T286" s="175"/>
      <c r="AT286" s="170" t="s">
        <v>218</v>
      </c>
      <c r="AU286" s="170" t="s">
        <v>91</v>
      </c>
      <c r="AV286" s="14" t="s">
        <v>91</v>
      </c>
      <c r="AW286" s="14" t="s">
        <v>36</v>
      </c>
      <c r="AX286" s="14" t="s">
        <v>81</v>
      </c>
      <c r="AY286" s="170" t="s">
        <v>140</v>
      </c>
    </row>
    <row r="287" spans="1:65" s="15" customFormat="1" ht="11.25">
      <c r="B287" s="176"/>
      <c r="D287" s="155" t="s">
        <v>218</v>
      </c>
      <c r="E287" s="177" t="s">
        <v>1</v>
      </c>
      <c r="F287" s="178" t="s">
        <v>225</v>
      </c>
      <c r="H287" s="179">
        <v>285.29199999999997</v>
      </c>
      <c r="L287" s="176"/>
      <c r="M287" s="180"/>
      <c r="N287" s="181"/>
      <c r="O287" s="181"/>
      <c r="P287" s="181"/>
      <c r="Q287" s="181"/>
      <c r="R287" s="181"/>
      <c r="S287" s="181"/>
      <c r="T287" s="182"/>
      <c r="AT287" s="177" t="s">
        <v>218</v>
      </c>
      <c r="AU287" s="177" t="s">
        <v>91</v>
      </c>
      <c r="AV287" s="15" t="s">
        <v>165</v>
      </c>
      <c r="AW287" s="15" t="s">
        <v>36</v>
      </c>
      <c r="AX287" s="15" t="s">
        <v>89</v>
      </c>
      <c r="AY287" s="177" t="s">
        <v>140</v>
      </c>
    </row>
    <row r="288" spans="1:65" s="2" customFormat="1" ht="16.5" customHeight="1">
      <c r="A288" s="31"/>
      <c r="B288" s="142"/>
      <c r="C288" s="143" t="s">
        <v>404</v>
      </c>
      <c r="D288" s="143" t="s">
        <v>143</v>
      </c>
      <c r="E288" s="144" t="s">
        <v>405</v>
      </c>
      <c r="F288" s="145" t="s">
        <v>406</v>
      </c>
      <c r="G288" s="146" t="s">
        <v>216</v>
      </c>
      <c r="H288" s="147">
        <v>286.2</v>
      </c>
      <c r="I288" s="148"/>
      <c r="J288" s="148">
        <f>ROUND(I288*H288,2)</f>
        <v>0</v>
      </c>
      <c r="K288" s="145" t="s">
        <v>147</v>
      </c>
      <c r="L288" s="32"/>
      <c r="M288" s="149" t="s">
        <v>1</v>
      </c>
      <c r="N288" s="150" t="s">
        <v>46</v>
      </c>
      <c r="O288" s="151">
        <v>0.3</v>
      </c>
      <c r="P288" s="151">
        <f>O288*H288</f>
        <v>85.86</v>
      </c>
      <c r="Q288" s="151">
        <v>0</v>
      </c>
      <c r="R288" s="151">
        <f>Q288*H288</f>
        <v>0</v>
      </c>
      <c r="S288" s="151">
        <v>6.8000000000000005E-2</v>
      </c>
      <c r="T288" s="152">
        <f>S288*H288</f>
        <v>19.461600000000001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53" t="s">
        <v>165</v>
      </c>
      <c r="AT288" s="153" t="s">
        <v>143</v>
      </c>
      <c r="AU288" s="153" t="s">
        <v>91</v>
      </c>
      <c r="AY288" s="18" t="s">
        <v>140</v>
      </c>
      <c r="BE288" s="154">
        <f>IF(N288="základní",J288,0)</f>
        <v>0</v>
      </c>
      <c r="BF288" s="154">
        <f>IF(N288="snížená",J288,0)</f>
        <v>0</v>
      </c>
      <c r="BG288" s="154">
        <f>IF(N288="zákl. přenesená",J288,0)</f>
        <v>0</v>
      </c>
      <c r="BH288" s="154">
        <f>IF(N288="sníž. přenesená",J288,0)</f>
        <v>0</v>
      </c>
      <c r="BI288" s="154">
        <f>IF(N288="nulová",J288,0)</f>
        <v>0</v>
      </c>
      <c r="BJ288" s="18" t="s">
        <v>89</v>
      </c>
      <c r="BK288" s="154">
        <f>ROUND(I288*H288,2)</f>
        <v>0</v>
      </c>
      <c r="BL288" s="18" t="s">
        <v>165</v>
      </c>
      <c r="BM288" s="153" t="s">
        <v>407</v>
      </c>
    </row>
    <row r="289" spans="1:65" s="14" customFormat="1" ht="11.25">
      <c r="B289" s="169"/>
      <c r="D289" s="155" t="s">
        <v>218</v>
      </c>
      <c r="E289" s="170" t="s">
        <v>1</v>
      </c>
      <c r="F289" s="171" t="s">
        <v>408</v>
      </c>
      <c r="H289" s="172">
        <v>286.2</v>
      </c>
      <c r="L289" s="169"/>
      <c r="M289" s="173"/>
      <c r="N289" s="174"/>
      <c r="O289" s="174"/>
      <c r="P289" s="174"/>
      <c r="Q289" s="174"/>
      <c r="R289" s="174"/>
      <c r="S289" s="174"/>
      <c r="T289" s="175"/>
      <c r="AT289" s="170" t="s">
        <v>218</v>
      </c>
      <c r="AU289" s="170" t="s">
        <v>91</v>
      </c>
      <c r="AV289" s="14" t="s">
        <v>91</v>
      </c>
      <c r="AW289" s="14" t="s">
        <v>36</v>
      </c>
      <c r="AX289" s="14" t="s">
        <v>81</v>
      </c>
      <c r="AY289" s="170" t="s">
        <v>140</v>
      </c>
    </row>
    <row r="290" spans="1:65" s="15" customFormat="1" ht="11.25">
      <c r="B290" s="176"/>
      <c r="D290" s="155" t="s">
        <v>218</v>
      </c>
      <c r="E290" s="177" t="s">
        <v>1</v>
      </c>
      <c r="F290" s="178" t="s">
        <v>225</v>
      </c>
      <c r="H290" s="179">
        <v>286.2</v>
      </c>
      <c r="L290" s="176"/>
      <c r="M290" s="180"/>
      <c r="N290" s="181"/>
      <c r="O290" s="181"/>
      <c r="P290" s="181"/>
      <c r="Q290" s="181"/>
      <c r="R290" s="181"/>
      <c r="S290" s="181"/>
      <c r="T290" s="182"/>
      <c r="AT290" s="177" t="s">
        <v>218</v>
      </c>
      <c r="AU290" s="177" t="s">
        <v>91</v>
      </c>
      <c r="AV290" s="15" t="s">
        <v>165</v>
      </c>
      <c r="AW290" s="15" t="s">
        <v>36</v>
      </c>
      <c r="AX290" s="15" t="s">
        <v>89</v>
      </c>
      <c r="AY290" s="177" t="s">
        <v>140</v>
      </c>
    </row>
    <row r="291" spans="1:65" s="12" customFormat="1" ht="22.9" customHeight="1">
      <c r="B291" s="130"/>
      <c r="D291" s="131" t="s">
        <v>80</v>
      </c>
      <c r="E291" s="140" t="s">
        <v>409</v>
      </c>
      <c r="F291" s="140" t="s">
        <v>410</v>
      </c>
      <c r="J291" s="141">
        <f>BK291</f>
        <v>0</v>
      </c>
      <c r="L291" s="130"/>
      <c r="M291" s="134"/>
      <c r="N291" s="135"/>
      <c r="O291" s="135"/>
      <c r="P291" s="136">
        <f>SUM(P292:P305)</f>
        <v>767.10779200000002</v>
      </c>
      <c r="Q291" s="135"/>
      <c r="R291" s="136">
        <f>SUM(R292:R305)</f>
        <v>0</v>
      </c>
      <c r="S291" s="135"/>
      <c r="T291" s="137">
        <f>SUM(T292:T305)</f>
        <v>0</v>
      </c>
      <c r="AR291" s="131" t="s">
        <v>89</v>
      </c>
      <c r="AT291" s="138" t="s">
        <v>80</v>
      </c>
      <c r="AU291" s="138" t="s">
        <v>89</v>
      </c>
      <c r="AY291" s="131" t="s">
        <v>140</v>
      </c>
      <c r="BK291" s="139">
        <f>SUM(BK292:BK305)</f>
        <v>0</v>
      </c>
    </row>
    <row r="292" spans="1:65" s="2" customFormat="1" ht="16.5" customHeight="1">
      <c r="A292" s="31"/>
      <c r="B292" s="142"/>
      <c r="C292" s="143" t="s">
        <v>411</v>
      </c>
      <c r="D292" s="143" t="s">
        <v>143</v>
      </c>
      <c r="E292" s="144" t="s">
        <v>412</v>
      </c>
      <c r="F292" s="145" t="s">
        <v>413</v>
      </c>
      <c r="G292" s="146" t="s">
        <v>228</v>
      </c>
      <c r="H292" s="147">
        <v>44.792000000000002</v>
      </c>
      <c r="I292" s="148"/>
      <c r="J292" s="148">
        <f>ROUND(I292*H292,2)</f>
        <v>0</v>
      </c>
      <c r="K292" s="145" t="s">
        <v>147</v>
      </c>
      <c r="L292" s="32"/>
      <c r="M292" s="149" t="s">
        <v>1</v>
      </c>
      <c r="N292" s="150" t="s">
        <v>46</v>
      </c>
      <c r="O292" s="151">
        <v>5.44</v>
      </c>
      <c r="P292" s="151">
        <f>O292*H292</f>
        <v>243.66848000000002</v>
      </c>
      <c r="Q292" s="151">
        <v>0</v>
      </c>
      <c r="R292" s="151">
        <f>Q292*H292</f>
        <v>0</v>
      </c>
      <c r="S292" s="151">
        <v>0</v>
      </c>
      <c r="T292" s="152">
        <f>S292*H292</f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53" t="s">
        <v>165</v>
      </c>
      <c r="AT292" s="153" t="s">
        <v>143</v>
      </c>
      <c r="AU292" s="153" t="s">
        <v>91</v>
      </c>
      <c r="AY292" s="18" t="s">
        <v>140</v>
      </c>
      <c r="BE292" s="154">
        <f>IF(N292="základní",J292,0)</f>
        <v>0</v>
      </c>
      <c r="BF292" s="154">
        <f>IF(N292="snížená",J292,0)</f>
        <v>0</v>
      </c>
      <c r="BG292" s="154">
        <f>IF(N292="zákl. přenesená",J292,0)</f>
        <v>0</v>
      </c>
      <c r="BH292" s="154">
        <f>IF(N292="sníž. přenesená",J292,0)</f>
        <v>0</v>
      </c>
      <c r="BI292" s="154">
        <f>IF(N292="nulová",J292,0)</f>
        <v>0</v>
      </c>
      <c r="BJ292" s="18" t="s">
        <v>89</v>
      </c>
      <c r="BK292" s="154">
        <f>ROUND(I292*H292,2)</f>
        <v>0</v>
      </c>
      <c r="BL292" s="18" t="s">
        <v>165</v>
      </c>
      <c r="BM292" s="153" t="s">
        <v>414</v>
      </c>
    </row>
    <row r="293" spans="1:65" s="2" customFormat="1" ht="29.25">
      <c r="A293" s="31"/>
      <c r="B293" s="32"/>
      <c r="C293" s="31"/>
      <c r="D293" s="155" t="s">
        <v>150</v>
      </c>
      <c r="E293" s="31"/>
      <c r="F293" s="156" t="s">
        <v>415</v>
      </c>
      <c r="G293" s="31"/>
      <c r="H293" s="31"/>
      <c r="I293" s="31"/>
      <c r="J293" s="31"/>
      <c r="K293" s="31"/>
      <c r="L293" s="32"/>
      <c r="M293" s="157"/>
      <c r="N293" s="158"/>
      <c r="O293" s="57"/>
      <c r="P293" s="57"/>
      <c r="Q293" s="57"/>
      <c r="R293" s="57"/>
      <c r="S293" s="57"/>
      <c r="T293" s="58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T293" s="18" t="s">
        <v>150</v>
      </c>
      <c r="AU293" s="18" t="s">
        <v>91</v>
      </c>
    </row>
    <row r="294" spans="1:65" s="14" customFormat="1" ht="11.25">
      <c r="B294" s="169"/>
      <c r="D294" s="155" t="s">
        <v>218</v>
      </c>
      <c r="F294" s="171" t="s">
        <v>416</v>
      </c>
      <c r="H294" s="172">
        <v>44.792000000000002</v>
      </c>
      <c r="L294" s="169"/>
      <c r="M294" s="173"/>
      <c r="N294" s="174"/>
      <c r="O294" s="174"/>
      <c r="P294" s="174"/>
      <c r="Q294" s="174"/>
      <c r="R294" s="174"/>
      <c r="S294" s="174"/>
      <c r="T294" s="175"/>
      <c r="AT294" s="170" t="s">
        <v>218</v>
      </c>
      <c r="AU294" s="170" t="s">
        <v>91</v>
      </c>
      <c r="AV294" s="14" t="s">
        <v>91</v>
      </c>
      <c r="AW294" s="14" t="s">
        <v>3</v>
      </c>
      <c r="AX294" s="14" t="s">
        <v>89</v>
      </c>
      <c r="AY294" s="170" t="s">
        <v>140</v>
      </c>
    </row>
    <row r="295" spans="1:65" s="2" customFormat="1" ht="16.5" customHeight="1">
      <c r="A295" s="31"/>
      <c r="B295" s="142"/>
      <c r="C295" s="143" t="s">
        <v>417</v>
      </c>
      <c r="D295" s="143" t="s">
        <v>143</v>
      </c>
      <c r="E295" s="144" t="s">
        <v>418</v>
      </c>
      <c r="F295" s="145" t="s">
        <v>419</v>
      </c>
      <c r="G295" s="146" t="s">
        <v>228</v>
      </c>
      <c r="H295" s="147">
        <v>44.792000000000002</v>
      </c>
      <c r="I295" s="148"/>
      <c r="J295" s="148">
        <f>ROUND(I295*H295,2)</f>
        <v>0</v>
      </c>
      <c r="K295" s="145" t="s">
        <v>147</v>
      </c>
      <c r="L295" s="32"/>
      <c r="M295" s="149" t="s">
        <v>1</v>
      </c>
      <c r="N295" s="150" t="s">
        <v>46</v>
      </c>
      <c r="O295" s="151">
        <v>10.3</v>
      </c>
      <c r="P295" s="151">
        <f>O295*H295</f>
        <v>461.35760000000005</v>
      </c>
      <c r="Q295" s="151">
        <v>0</v>
      </c>
      <c r="R295" s="151">
        <f>Q295*H295</f>
        <v>0</v>
      </c>
      <c r="S295" s="151">
        <v>0</v>
      </c>
      <c r="T295" s="152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53" t="s">
        <v>165</v>
      </c>
      <c r="AT295" s="153" t="s">
        <v>143</v>
      </c>
      <c r="AU295" s="153" t="s">
        <v>91</v>
      </c>
      <c r="AY295" s="18" t="s">
        <v>140</v>
      </c>
      <c r="BE295" s="154">
        <f>IF(N295="základní",J295,0)</f>
        <v>0</v>
      </c>
      <c r="BF295" s="154">
        <f>IF(N295="snížená",J295,0)</f>
        <v>0</v>
      </c>
      <c r="BG295" s="154">
        <f>IF(N295="zákl. přenesená",J295,0)</f>
        <v>0</v>
      </c>
      <c r="BH295" s="154">
        <f>IF(N295="sníž. přenesená",J295,0)</f>
        <v>0</v>
      </c>
      <c r="BI295" s="154">
        <f>IF(N295="nulová",J295,0)</f>
        <v>0</v>
      </c>
      <c r="BJ295" s="18" t="s">
        <v>89</v>
      </c>
      <c r="BK295" s="154">
        <f>ROUND(I295*H295,2)</f>
        <v>0</v>
      </c>
      <c r="BL295" s="18" t="s">
        <v>165</v>
      </c>
      <c r="BM295" s="153" t="s">
        <v>420</v>
      </c>
    </row>
    <row r="296" spans="1:65" s="2" customFormat="1" ht="29.25">
      <c r="A296" s="31"/>
      <c r="B296" s="32"/>
      <c r="C296" s="31"/>
      <c r="D296" s="155" t="s">
        <v>150</v>
      </c>
      <c r="E296" s="31"/>
      <c r="F296" s="156" t="s">
        <v>415</v>
      </c>
      <c r="G296" s="31"/>
      <c r="H296" s="31"/>
      <c r="I296" s="31"/>
      <c r="J296" s="31"/>
      <c r="K296" s="31"/>
      <c r="L296" s="32"/>
      <c r="M296" s="157"/>
      <c r="N296" s="158"/>
      <c r="O296" s="57"/>
      <c r="P296" s="57"/>
      <c r="Q296" s="57"/>
      <c r="R296" s="57"/>
      <c r="S296" s="57"/>
      <c r="T296" s="58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8" t="s">
        <v>150</v>
      </c>
      <c r="AU296" s="18" t="s">
        <v>91</v>
      </c>
    </row>
    <row r="297" spans="1:65" s="14" customFormat="1" ht="11.25">
      <c r="B297" s="169"/>
      <c r="D297" s="155" t="s">
        <v>218</v>
      </c>
      <c r="F297" s="171" t="s">
        <v>416</v>
      </c>
      <c r="H297" s="172">
        <v>44.792000000000002</v>
      </c>
      <c r="L297" s="169"/>
      <c r="M297" s="173"/>
      <c r="N297" s="174"/>
      <c r="O297" s="174"/>
      <c r="P297" s="174"/>
      <c r="Q297" s="174"/>
      <c r="R297" s="174"/>
      <c r="S297" s="174"/>
      <c r="T297" s="175"/>
      <c r="AT297" s="170" t="s">
        <v>218</v>
      </c>
      <c r="AU297" s="170" t="s">
        <v>91</v>
      </c>
      <c r="AV297" s="14" t="s">
        <v>91</v>
      </c>
      <c r="AW297" s="14" t="s">
        <v>3</v>
      </c>
      <c r="AX297" s="14" t="s">
        <v>89</v>
      </c>
      <c r="AY297" s="170" t="s">
        <v>140</v>
      </c>
    </row>
    <row r="298" spans="1:65" s="2" customFormat="1" ht="16.5" customHeight="1">
      <c r="A298" s="31"/>
      <c r="B298" s="142"/>
      <c r="C298" s="143" t="s">
        <v>421</v>
      </c>
      <c r="D298" s="143" t="s">
        <v>143</v>
      </c>
      <c r="E298" s="144" t="s">
        <v>422</v>
      </c>
      <c r="F298" s="145" t="s">
        <v>423</v>
      </c>
      <c r="G298" s="146" t="s">
        <v>228</v>
      </c>
      <c r="H298" s="147">
        <v>89.584000000000003</v>
      </c>
      <c r="I298" s="148"/>
      <c r="J298" s="148">
        <f>ROUND(I298*H298,2)</f>
        <v>0</v>
      </c>
      <c r="K298" s="145" t="s">
        <v>287</v>
      </c>
      <c r="L298" s="32"/>
      <c r="M298" s="149" t="s">
        <v>1</v>
      </c>
      <c r="N298" s="150" t="s">
        <v>46</v>
      </c>
      <c r="O298" s="151">
        <v>0</v>
      </c>
      <c r="P298" s="151">
        <f>O298*H298</f>
        <v>0</v>
      </c>
      <c r="Q298" s="151">
        <v>0</v>
      </c>
      <c r="R298" s="151">
        <f>Q298*H298</f>
        <v>0</v>
      </c>
      <c r="S298" s="151">
        <v>0</v>
      </c>
      <c r="T298" s="152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53" t="s">
        <v>165</v>
      </c>
      <c r="AT298" s="153" t="s">
        <v>143</v>
      </c>
      <c r="AU298" s="153" t="s">
        <v>91</v>
      </c>
      <c r="AY298" s="18" t="s">
        <v>140</v>
      </c>
      <c r="BE298" s="154">
        <f>IF(N298="základní",J298,0)</f>
        <v>0</v>
      </c>
      <c r="BF298" s="154">
        <f>IF(N298="snížená",J298,0)</f>
        <v>0</v>
      </c>
      <c r="BG298" s="154">
        <f>IF(N298="zákl. přenesená",J298,0)</f>
        <v>0</v>
      </c>
      <c r="BH298" s="154">
        <f>IF(N298="sníž. přenesená",J298,0)</f>
        <v>0</v>
      </c>
      <c r="BI298" s="154">
        <f>IF(N298="nulová",J298,0)</f>
        <v>0</v>
      </c>
      <c r="BJ298" s="18" t="s">
        <v>89</v>
      </c>
      <c r="BK298" s="154">
        <f>ROUND(I298*H298,2)</f>
        <v>0</v>
      </c>
      <c r="BL298" s="18" t="s">
        <v>165</v>
      </c>
      <c r="BM298" s="153" t="s">
        <v>424</v>
      </c>
    </row>
    <row r="299" spans="1:65" s="2" customFormat="1" ht="29.25">
      <c r="A299" s="31"/>
      <c r="B299" s="32"/>
      <c r="C299" s="31"/>
      <c r="D299" s="155" t="s">
        <v>150</v>
      </c>
      <c r="E299" s="31"/>
      <c r="F299" s="156" t="s">
        <v>425</v>
      </c>
      <c r="G299" s="31"/>
      <c r="H299" s="31"/>
      <c r="I299" s="31"/>
      <c r="J299" s="31"/>
      <c r="K299" s="31"/>
      <c r="L299" s="32"/>
      <c r="M299" s="157"/>
      <c r="N299" s="158"/>
      <c r="O299" s="57"/>
      <c r="P299" s="57"/>
      <c r="Q299" s="57"/>
      <c r="R299" s="57"/>
      <c r="S299" s="57"/>
      <c r="T299" s="58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T299" s="18" t="s">
        <v>150</v>
      </c>
      <c r="AU299" s="18" t="s">
        <v>91</v>
      </c>
    </row>
    <row r="300" spans="1:65" s="2" customFormat="1" ht="21.75" customHeight="1">
      <c r="A300" s="31"/>
      <c r="B300" s="142"/>
      <c r="C300" s="143" t="s">
        <v>426</v>
      </c>
      <c r="D300" s="143" t="s">
        <v>143</v>
      </c>
      <c r="E300" s="144" t="s">
        <v>427</v>
      </c>
      <c r="F300" s="145" t="s">
        <v>428</v>
      </c>
      <c r="G300" s="146" t="s">
        <v>228</v>
      </c>
      <c r="H300" s="147">
        <v>1.6839999999999999</v>
      </c>
      <c r="I300" s="148"/>
      <c r="J300" s="148">
        <f>ROUND(I300*H300,2)</f>
        <v>0</v>
      </c>
      <c r="K300" s="145" t="s">
        <v>287</v>
      </c>
      <c r="L300" s="32"/>
      <c r="M300" s="149" t="s">
        <v>1</v>
      </c>
      <c r="N300" s="150" t="s">
        <v>46</v>
      </c>
      <c r="O300" s="151">
        <v>0</v>
      </c>
      <c r="P300" s="151">
        <f>O300*H300</f>
        <v>0</v>
      </c>
      <c r="Q300" s="151">
        <v>0</v>
      </c>
      <c r="R300" s="151">
        <f>Q300*H300</f>
        <v>0</v>
      </c>
      <c r="S300" s="151">
        <v>0</v>
      </c>
      <c r="T300" s="152">
        <f>S300*H300</f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53" t="s">
        <v>165</v>
      </c>
      <c r="AT300" s="153" t="s">
        <v>143</v>
      </c>
      <c r="AU300" s="153" t="s">
        <v>91</v>
      </c>
      <c r="AY300" s="18" t="s">
        <v>140</v>
      </c>
      <c r="BE300" s="154">
        <f>IF(N300="základní",J300,0)</f>
        <v>0</v>
      </c>
      <c r="BF300" s="154">
        <f>IF(N300="snížená",J300,0)</f>
        <v>0</v>
      </c>
      <c r="BG300" s="154">
        <f>IF(N300="zákl. přenesená",J300,0)</f>
        <v>0</v>
      </c>
      <c r="BH300" s="154">
        <f>IF(N300="sníž. přenesená",J300,0)</f>
        <v>0</v>
      </c>
      <c r="BI300" s="154">
        <f>IF(N300="nulová",J300,0)</f>
        <v>0</v>
      </c>
      <c r="BJ300" s="18" t="s">
        <v>89</v>
      </c>
      <c r="BK300" s="154">
        <f>ROUND(I300*H300,2)</f>
        <v>0</v>
      </c>
      <c r="BL300" s="18" t="s">
        <v>165</v>
      </c>
      <c r="BM300" s="153" t="s">
        <v>429</v>
      </c>
    </row>
    <row r="301" spans="1:65" s="2" customFormat="1" ht="58.5">
      <c r="A301" s="31"/>
      <c r="B301" s="32"/>
      <c r="C301" s="31"/>
      <c r="D301" s="155" t="s">
        <v>150</v>
      </c>
      <c r="E301" s="31"/>
      <c r="F301" s="156" t="s">
        <v>430</v>
      </c>
      <c r="G301" s="31"/>
      <c r="H301" s="31"/>
      <c r="I301" s="31"/>
      <c r="J301" s="31"/>
      <c r="K301" s="31"/>
      <c r="L301" s="32"/>
      <c r="M301" s="157"/>
      <c r="N301" s="158"/>
      <c r="O301" s="57"/>
      <c r="P301" s="57"/>
      <c r="Q301" s="57"/>
      <c r="R301" s="57"/>
      <c r="S301" s="57"/>
      <c r="T301" s="58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T301" s="18" t="s">
        <v>150</v>
      </c>
      <c r="AU301" s="18" t="s">
        <v>91</v>
      </c>
    </row>
    <row r="302" spans="1:65" s="2" customFormat="1" ht="16.5" customHeight="1">
      <c r="A302" s="31"/>
      <c r="B302" s="142"/>
      <c r="C302" s="143" t="s">
        <v>431</v>
      </c>
      <c r="D302" s="143" t="s">
        <v>143</v>
      </c>
      <c r="E302" s="144" t="s">
        <v>432</v>
      </c>
      <c r="F302" s="145" t="s">
        <v>433</v>
      </c>
      <c r="G302" s="146" t="s">
        <v>228</v>
      </c>
      <c r="H302" s="147">
        <v>89.584000000000003</v>
      </c>
      <c r="I302" s="148"/>
      <c r="J302" s="148">
        <f>ROUND(I302*H302,2)</f>
        <v>0</v>
      </c>
      <c r="K302" s="145" t="s">
        <v>147</v>
      </c>
      <c r="L302" s="32"/>
      <c r="M302" s="149" t="s">
        <v>1</v>
      </c>
      <c r="N302" s="150" t="s">
        <v>46</v>
      </c>
      <c r="O302" s="151">
        <v>0.246</v>
      </c>
      <c r="P302" s="151">
        <f>O302*H302</f>
        <v>22.037663999999999</v>
      </c>
      <c r="Q302" s="151">
        <v>0</v>
      </c>
      <c r="R302" s="151">
        <f>Q302*H302</f>
        <v>0</v>
      </c>
      <c r="S302" s="151">
        <v>0</v>
      </c>
      <c r="T302" s="152">
        <f>S302*H302</f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53" t="s">
        <v>165</v>
      </c>
      <c r="AT302" s="153" t="s">
        <v>143</v>
      </c>
      <c r="AU302" s="153" t="s">
        <v>91</v>
      </c>
      <c r="AY302" s="18" t="s">
        <v>140</v>
      </c>
      <c r="BE302" s="154">
        <f>IF(N302="základní",J302,0)</f>
        <v>0</v>
      </c>
      <c r="BF302" s="154">
        <f>IF(N302="snížená",J302,0)</f>
        <v>0</v>
      </c>
      <c r="BG302" s="154">
        <f>IF(N302="zákl. přenesená",J302,0)</f>
        <v>0</v>
      </c>
      <c r="BH302" s="154">
        <f>IF(N302="sníž. přenesená",J302,0)</f>
        <v>0</v>
      </c>
      <c r="BI302" s="154">
        <f>IF(N302="nulová",J302,0)</f>
        <v>0</v>
      </c>
      <c r="BJ302" s="18" t="s">
        <v>89</v>
      </c>
      <c r="BK302" s="154">
        <f>ROUND(I302*H302,2)</f>
        <v>0</v>
      </c>
      <c r="BL302" s="18" t="s">
        <v>165</v>
      </c>
      <c r="BM302" s="153" t="s">
        <v>434</v>
      </c>
    </row>
    <row r="303" spans="1:65" s="2" customFormat="1" ht="16.5" customHeight="1">
      <c r="A303" s="31"/>
      <c r="B303" s="142"/>
      <c r="C303" s="143" t="s">
        <v>435</v>
      </c>
      <c r="D303" s="143" t="s">
        <v>143</v>
      </c>
      <c r="E303" s="144" t="s">
        <v>436</v>
      </c>
      <c r="F303" s="145" t="s">
        <v>437</v>
      </c>
      <c r="G303" s="146" t="s">
        <v>228</v>
      </c>
      <c r="H303" s="147">
        <v>895.84</v>
      </c>
      <c r="I303" s="148"/>
      <c r="J303" s="148">
        <f>ROUND(I303*H303,2)</f>
        <v>0</v>
      </c>
      <c r="K303" s="145" t="s">
        <v>147</v>
      </c>
      <c r="L303" s="32"/>
      <c r="M303" s="149" t="s">
        <v>1</v>
      </c>
      <c r="N303" s="150" t="s">
        <v>46</v>
      </c>
      <c r="O303" s="151">
        <v>1.7000000000000001E-2</v>
      </c>
      <c r="P303" s="151">
        <f>O303*H303</f>
        <v>15.229280000000001</v>
      </c>
      <c r="Q303" s="151">
        <v>0</v>
      </c>
      <c r="R303" s="151">
        <f>Q303*H303</f>
        <v>0</v>
      </c>
      <c r="S303" s="151">
        <v>0</v>
      </c>
      <c r="T303" s="152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53" t="s">
        <v>165</v>
      </c>
      <c r="AT303" s="153" t="s">
        <v>143</v>
      </c>
      <c r="AU303" s="153" t="s">
        <v>91</v>
      </c>
      <c r="AY303" s="18" t="s">
        <v>140</v>
      </c>
      <c r="BE303" s="154">
        <f>IF(N303="základní",J303,0)</f>
        <v>0</v>
      </c>
      <c r="BF303" s="154">
        <f>IF(N303="snížená",J303,0)</f>
        <v>0</v>
      </c>
      <c r="BG303" s="154">
        <f>IF(N303="zákl. přenesená",J303,0)</f>
        <v>0</v>
      </c>
      <c r="BH303" s="154">
        <f>IF(N303="sníž. přenesená",J303,0)</f>
        <v>0</v>
      </c>
      <c r="BI303" s="154">
        <f>IF(N303="nulová",J303,0)</f>
        <v>0</v>
      </c>
      <c r="BJ303" s="18" t="s">
        <v>89</v>
      </c>
      <c r="BK303" s="154">
        <f>ROUND(I303*H303,2)</f>
        <v>0</v>
      </c>
      <c r="BL303" s="18" t="s">
        <v>165</v>
      </c>
      <c r="BM303" s="153" t="s">
        <v>438</v>
      </c>
    </row>
    <row r="304" spans="1:65" s="14" customFormat="1" ht="11.25">
      <c r="B304" s="169"/>
      <c r="D304" s="155" t="s">
        <v>218</v>
      </c>
      <c r="F304" s="171" t="s">
        <v>439</v>
      </c>
      <c r="H304" s="172">
        <v>895.84</v>
      </c>
      <c r="L304" s="169"/>
      <c r="M304" s="173"/>
      <c r="N304" s="174"/>
      <c r="O304" s="174"/>
      <c r="P304" s="174"/>
      <c r="Q304" s="174"/>
      <c r="R304" s="174"/>
      <c r="S304" s="174"/>
      <c r="T304" s="175"/>
      <c r="AT304" s="170" t="s">
        <v>218</v>
      </c>
      <c r="AU304" s="170" t="s">
        <v>91</v>
      </c>
      <c r="AV304" s="14" t="s">
        <v>91</v>
      </c>
      <c r="AW304" s="14" t="s">
        <v>3</v>
      </c>
      <c r="AX304" s="14" t="s">
        <v>89</v>
      </c>
      <c r="AY304" s="170" t="s">
        <v>140</v>
      </c>
    </row>
    <row r="305" spans="1:65" s="2" customFormat="1" ht="16.5" customHeight="1">
      <c r="A305" s="31"/>
      <c r="B305" s="142"/>
      <c r="C305" s="143" t="s">
        <v>440</v>
      </c>
      <c r="D305" s="143" t="s">
        <v>143</v>
      </c>
      <c r="E305" s="144" t="s">
        <v>441</v>
      </c>
      <c r="F305" s="145" t="s">
        <v>442</v>
      </c>
      <c r="G305" s="146" t="s">
        <v>228</v>
      </c>
      <c r="H305" s="147">
        <v>89.584000000000003</v>
      </c>
      <c r="I305" s="148"/>
      <c r="J305" s="148">
        <f>ROUND(I305*H305,2)</f>
        <v>0</v>
      </c>
      <c r="K305" s="145" t="s">
        <v>147</v>
      </c>
      <c r="L305" s="32"/>
      <c r="M305" s="149" t="s">
        <v>1</v>
      </c>
      <c r="N305" s="150" t="s">
        <v>46</v>
      </c>
      <c r="O305" s="151">
        <v>0.27700000000000002</v>
      </c>
      <c r="P305" s="151">
        <f>O305*H305</f>
        <v>24.814768000000004</v>
      </c>
      <c r="Q305" s="151">
        <v>0</v>
      </c>
      <c r="R305" s="151">
        <f>Q305*H305</f>
        <v>0</v>
      </c>
      <c r="S305" s="151">
        <v>0</v>
      </c>
      <c r="T305" s="152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53" t="s">
        <v>165</v>
      </c>
      <c r="AT305" s="153" t="s">
        <v>143</v>
      </c>
      <c r="AU305" s="153" t="s">
        <v>91</v>
      </c>
      <c r="AY305" s="18" t="s">
        <v>140</v>
      </c>
      <c r="BE305" s="154">
        <f>IF(N305="základní",J305,0)</f>
        <v>0</v>
      </c>
      <c r="BF305" s="154">
        <f>IF(N305="snížená",J305,0)</f>
        <v>0</v>
      </c>
      <c r="BG305" s="154">
        <f>IF(N305="zákl. přenesená",J305,0)</f>
        <v>0</v>
      </c>
      <c r="BH305" s="154">
        <f>IF(N305="sníž. přenesená",J305,0)</f>
        <v>0</v>
      </c>
      <c r="BI305" s="154">
        <f>IF(N305="nulová",J305,0)</f>
        <v>0</v>
      </c>
      <c r="BJ305" s="18" t="s">
        <v>89</v>
      </c>
      <c r="BK305" s="154">
        <f>ROUND(I305*H305,2)</f>
        <v>0</v>
      </c>
      <c r="BL305" s="18" t="s">
        <v>165</v>
      </c>
      <c r="BM305" s="153" t="s">
        <v>443</v>
      </c>
    </row>
    <row r="306" spans="1:65" s="12" customFormat="1" ht="22.9" customHeight="1">
      <c r="B306" s="130"/>
      <c r="D306" s="131" t="s">
        <v>80</v>
      </c>
      <c r="E306" s="140" t="s">
        <v>444</v>
      </c>
      <c r="F306" s="140" t="s">
        <v>445</v>
      </c>
      <c r="J306" s="141">
        <f>BK306</f>
        <v>0</v>
      </c>
      <c r="L306" s="130"/>
      <c r="M306" s="134"/>
      <c r="N306" s="135"/>
      <c r="O306" s="135"/>
      <c r="P306" s="136">
        <f>SUM(P307:P312)</f>
        <v>130.09690400000002</v>
      </c>
      <c r="Q306" s="135"/>
      <c r="R306" s="136">
        <f>SUM(R307:R312)</f>
        <v>0</v>
      </c>
      <c r="S306" s="135"/>
      <c r="T306" s="137">
        <f>SUM(T307:T312)</f>
        <v>0</v>
      </c>
      <c r="AR306" s="131" t="s">
        <v>89</v>
      </c>
      <c r="AT306" s="138" t="s">
        <v>80</v>
      </c>
      <c r="AU306" s="138" t="s">
        <v>89</v>
      </c>
      <c r="AY306" s="131" t="s">
        <v>140</v>
      </c>
      <c r="BK306" s="139">
        <f>SUM(BK307:BK312)</f>
        <v>0</v>
      </c>
    </row>
    <row r="307" spans="1:65" s="2" customFormat="1" ht="16.5" customHeight="1">
      <c r="A307" s="31"/>
      <c r="B307" s="142"/>
      <c r="C307" s="143" t="s">
        <v>446</v>
      </c>
      <c r="D307" s="143" t="s">
        <v>143</v>
      </c>
      <c r="E307" s="144" t="s">
        <v>447</v>
      </c>
      <c r="F307" s="145" t="s">
        <v>448</v>
      </c>
      <c r="G307" s="146" t="s">
        <v>228</v>
      </c>
      <c r="H307" s="147">
        <v>18.004000000000001</v>
      </c>
      <c r="I307" s="148"/>
      <c r="J307" s="148">
        <f>ROUND(I307*H307,2)</f>
        <v>0</v>
      </c>
      <c r="K307" s="145" t="s">
        <v>147</v>
      </c>
      <c r="L307" s="32"/>
      <c r="M307" s="149" t="s">
        <v>1</v>
      </c>
      <c r="N307" s="150" t="s">
        <v>46</v>
      </c>
      <c r="O307" s="151">
        <v>2.786</v>
      </c>
      <c r="P307" s="151">
        <f>O307*H307</f>
        <v>50.159144000000005</v>
      </c>
      <c r="Q307" s="151">
        <v>0</v>
      </c>
      <c r="R307" s="151">
        <f>Q307*H307</f>
        <v>0</v>
      </c>
      <c r="S307" s="151">
        <v>0</v>
      </c>
      <c r="T307" s="152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53" t="s">
        <v>165</v>
      </c>
      <c r="AT307" s="153" t="s">
        <v>143</v>
      </c>
      <c r="AU307" s="153" t="s">
        <v>91</v>
      </c>
      <c r="AY307" s="18" t="s">
        <v>140</v>
      </c>
      <c r="BE307" s="154">
        <f>IF(N307="základní",J307,0)</f>
        <v>0</v>
      </c>
      <c r="BF307" s="154">
        <f>IF(N307="snížená",J307,0)</f>
        <v>0</v>
      </c>
      <c r="BG307" s="154">
        <f>IF(N307="zákl. přenesená",J307,0)</f>
        <v>0</v>
      </c>
      <c r="BH307" s="154">
        <f>IF(N307="sníž. přenesená",J307,0)</f>
        <v>0</v>
      </c>
      <c r="BI307" s="154">
        <f>IF(N307="nulová",J307,0)</f>
        <v>0</v>
      </c>
      <c r="BJ307" s="18" t="s">
        <v>89</v>
      </c>
      <c r="BK307" s="154">
        <f>ROUND(I307*H307,2)</f>
        <v>0</v>
      </c>
      <c r="BL307" s="18" t="s">
        <v>165</v>
      </c>
      <c r="BM307" s="153" t="s">
        <v>449</v>
      </c>
    </row>
    <row r="308" spans="1:65" s="2" customFormat="1" ht="29.25">
      <c r="A308" s="31"/>
      <c r="B308" s="32"/>
      <c r="C308" s="31"/>
      <c r="D308" s="155" t="s">
        <v>150</v>
      </c>
      <c r="E308" s="31"/>
      <c r="F308" s="156" t="s">
        <v>415</v>
      </c>
      <c r="G308" s="31"/>
      <c r="H308" s="31"/>
      <c r="I308" s="31"/>
      <c r="J308" s="31"/>
      <c r="K308" s="31"/>
      <c r="L308" s="32"/>
      <c r="M308" s="157"/>
      <c r="N308" s="158"/>
      <c r="O308" s="57"/>
      <c r="P308" s="57"/>
      <c r="Q308" s="57"/>
      <c r="R308" s="57"/>
      <c r="S308" s="57"/>
      <c r="T308" s="58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8" t="s">
        <v>150</v>
      </c>
      <c r="AU308" s="18" t="s">
        <v>91</v>
      </c>
    </row>
    <row r="309" spans="1:65" s="14" customFormat="1" ht="11.25">
      <c r="B309" s="169"/>
      <c r="D309" s="155" t="s">
        <v>218</v>
      </c>
      <c r="F309" s="171" t="s">
        <v>450</v>
      </c>
      <c r="H309" s="172">
        <v>18.004000000000001</v>
      </c>
      <c r="L309" s="169"/>
      <c r="M309" s="173"/>
      <c r="N309" s="174"/>
      <c r="O309" s="174"/>
      <c r="P309" s="174"/>
      <c r="Q309" s="174"/>
      <c r="R309" s="174"/>
      <c r="S309" s="174"/>
      <c r="T309" s="175"/>
      <c r="AT309" s="170" t="s">
        <v>218</v>
      </c>
      <c r="AU309" s="170" t="s">
        <v>91</v>
      </c>
      <c r="AV309" s="14" t="s">
        <v>91</v>
      </c>
      <c r="AW309" s="14" t="s">
        <v>3</v>
      </c>
      <c r="AX309" s="14" t="s">
        <v>89</v>
      </c>
      <c r="AY309" s="170" t="s">
        <v>140</v>
      </c>
    </row>
    <row r="310" spans="1:65" s="2" customFormat="1" ht="16.5" customHeight="1">
      <c r="A310" s="31"/>
      <c r="B310" s="142"/>
      <c r="C310" s="143" t="s">
        <v>451</v>
      </c>
      <c r="D310" s="143" t="s">
        <v>143</v>
      </c>
      <c r="E310" s="144" t="s">
        <v>452</v>
      </c>
      <c r="F310" s="145" t="s">
        <v>453</v>
      </c>
      <c r="G310" s="146" t="s">
        <v>228</v>
      </c>
      <c r="H310" s="147">
        <v>18.004000000000001</v>
      </c>
      <c r="I310" s="148"/>
      <c r="J310" s="148">
        <f>ROUND(I310*H310,2)</f>
        <v>0</v>
      </c>
      <c r="K310" s="145" t="s">
        <v>147</v>
      </c>
      <c r="L310" s="32"/>
      <c r="M310" s="149" t="s">
        <v>1</v>
      </c>
      <c r="N310" s="150" t="s">
        <v>46</v>
      </c>
      <c r="O310" s="151">
        <v>4.4400000000000004</v>
      </c>
      <c r="P310" s="151">
        <f>O310*H310</f>
        <v>79.937760000000011</v>
      </c>
      <c r="Q310" s="151">
        <v>0</v>
      </c>
      <c r="R310" s="151">
        <f>Q310*H310</f>
        <v>0</v>
      </c>
      <c r="S310" s="151">
        <v>0</v>
      </c>
      <c r="T310" s="152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53" t="s">
        <v>165</v>
      </c>
      <c r="AT310" s="153" t="s">
        <v>143</v>
      </c>
      <c r="AU310" s="153" t="s">
        <v>91</v>
      </c>
      <c r="AY310" s="18" t="s">
        <v>140</v>
      </c>
      <c r="BE310" s="154">
        <f>IF(N310="základní",J310,0)</f>
        <v>0</v>
      </c>
      <c r="BF310" s="154">
        <f>IF(N310="snížená",J310,0)</f>
        <v>0</v>
      </c>
      <c r="BG310" s="154">
        <f>IF(N310="zákl. přenesená",J310,0)</f>
        <v>0</v>
      </c>
      <c r="BH310" s="154">
        <f>IF(N310="sníž. přenesená",J310,0)</f>
        <v>0</v>
      </c>
      <c r="BI310" s="154">
        <f>IF(N310="nulová",J310,0)</f>
        <v>0</v>
      </c>
      <c r="BJ310" s="18" t="s">
        <v>89</v>
      </c>
      <c r="BK310" s="154">
        <f>ROUND(I310*H310,2)</f>
        <v>0</v>
      </c>
      <c r="BL310" s="18" t="s">
        <v>165</v>
      </c>
      <c r="BM310" s="153" t="s">
        <v>454</v>
      </c>
    </row>
    <row r="311" spans="1:65" s="2" customFormat="1" ht="29.25">
      <c r="A311" s="31"/>
      <c r="B311" s="32"/>
      <c r="C311" s="31"/>
      <c r="D311" s="155" t="s">
        <v>150</v>
      </c>
      <c r="E311" s="31"/>
      <c r="F311" s="156" t="s">
        <v>415</v>
      </c>
      <c r="G311" s="31"/>
      <c r="H311" s="31"/>
      <c r="I311" s="31"/>
      <c r="J311" s="31"/>
      <c r="K311" s="31"/>
      <c r="L311" s="32"/>
      <c r="M311" s="157"/>
      <c r="N311" s="158"/>
      <c r="O311" s="57"/>
      <c r="P311" s="57"/>
      <c r="Q311" s="57"/>
      <c r="R311" s="57"/>
      <c r="S311" s="57"/>
      <c r="T311" s="58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T311" s="18" t="s">
        <v>150</v>
      </c>
      <c r="AU311" s="18" t="s">
        <v>91</v>
      </c>
    </row>
    <row r="312" spans="1:65" s="14" customFormat="1" ht="11.25">
      <c r="B312" s="169"/>
      <c r="D312" s="155" t="s">
        <v>218</v>
      </c>
      <c r="F312" s="171" t="s">
        <v>450</v>
      </c>
      <c r="H312" s="172">
        <v>18.004000000000001</v>
      </c>
      <c r="L312" s="169"/>
      <c r="M312" s="173"/>
      <c r="N312" s="174"/>
      <c r="O312" s="174"/>
      <c r="P312" s="174"/>
      <c r="Q312" s="174"/>
      <c r="R312" s="174"/>
      <c r="S312" s="174"/>
      <c r="T312" s="175"/>
      <c r="AT312" s="170" t="s">
        <v>218</v>
      </c>
      <c r="AU312" s="170" t="s">
        <v>91</v>
      </c>
      <c r="AV312" s="14" t="s">
        <v>91</v>
      </c>
      <c r="AW312" s="14" t="s">
        <v>3</v>
      </c>
      <c r="AX312" s="14" t="s">
        <v>89</v>
      </c>
      <c r="AY312" s="170" t="s">
        <v>140</v>
      </c>
    </row>
    <row r="313" spans="1:65" s="12" customFormat="1" ht="25.9" customHeight="1">
      <c r="B313" s="130"/>
      <c r="D313" s="131" t="s">
        <v>80</v>
      </c>
      <c r="E313" s="132" t="s">
        <v>455</v>
      </c>
      <c r="F313" s="132" t="s">
        <v>456</v>
      </c>
      <c r="J313" s="133">
        <f>BK313</f>
        <v>0</v>
      </c>
      <c r="L313" s="130"/>
      <c r="M313" s="134"/>
      <c r="N313" s="135"/>
      <c r="O313" s="135"/>
      <c r="P313" s="136">
        <f>P314+P327+P340+P369+P376+P436+P461+P487+P512+P535+P564</f>
        <v>939.47643799999992</v>
      </c>
      <c r="Q313" s="135"/>
      <c r="R313" s="136">
        <f>R314+R327+R340+R369+R376+R436+R461+R487+R512+R535+R564</f>
        <v>16.093538809999998</v>
      </c>
      <c r="S313" s="135"/>
      <c r="T313" s="137">
        <f>T314+T327+T340+T369+T376+T436+T461+T487+T512+T535+T564</f>
        <v>2.9928019999999997</v>
      </c>
      <c r="AR313" s="131" t="s">
        <v>91</v>
      </c>
      <c r="AT313" s="138" t="s">
        <v>80</v>
      </c>
      <c r="AU313" s="138" t="s">
        <v>81</v>
      </c>
      <c r="AY313" s="131" t="s">
        <v>140</v>
      </c>
      <c r="BK313" s="139">
        <f>BK314+BK327+BK340+BK369+BK376+BK436+BK461+BK487+BK512+BK535+BK564</f>
        <v>0</v>
      </c>
    </row>
    <row r="314" spans="1:65" s="12" customFormat="1" ht="22.9" customHeight="1">
      <c r="B314" s="130"/>
      <c r="D314" s="131" t="s">
        <v>80</v>
      </c>
      <c r="E314" s="140" t="s">
        <v>457</v>
      </c>
      <c r="F314" s="140" t="s">
        <v>458</v>
      </c>
      <c r="J314" s="141">
        <f>BK314</f>
        <v>0</v>
      </c>
      <c r="L314" s="130"/>
      <c r="M314" s="134"/>
      <c r="N314" s="135"/>
      <c r="O314" s="135"/>
      <c r="P314" s="136">
        <f>SUM(P315:P326)</f>
        <v>17.406600000000001</v>
      </c>
      <c r="Q314" s="135"/>
      <c r="R314" s="136">
        <f>SUM(R315:R326)</f>
        <v>0.30667499999999998</v>
      </c>
      <c r="S314" s="135"/>
      <c r="T314" s="137">
        <f>SUM(T315:T326)</f>
        <v>0.27583999999999997</v>
      </c>
      <c r="AR314" s="131" t="s">
        <v>91</v>
      </c>
      <c r="AT314" s="138" t="s">
        <v>80</v>
      </c>
      <c r="AU314" s="138" t="s">
        <v>89</v>
      </c>
      <c r="AY314" s="131" t="s">
        <v>140</v>
      </c>
      <c r="BK314" s="139">
        <f>SUM(BK315:BK326)</f>
        <v>0</v>
      </c>
    </row>
    <row r="315" spans="1:65" s="2" customFormat="1" ht="16.5" customHeight="1">
      <c r="A315" s="31"/>
      <c r="B315" s="142"/>
      <c r="C315" s="143" t="s">
        <v>459</v>
      </c>
      <c r="D315" s="143" t="s">
        <v>143</v>
      </c>
      <c r="E315" s="144" t="s">
        <v>460</v>
      </c>
      <c r="F315" s="145" t="s">
        <v>461</v>
      </c>
      <c r="G315" s="146" t="s">
        <v>216</v>
      </c>
      <c r="H315" s="147">
        <v>68.959999999999994</v>
      </c>
      <c r="I315" s="148"/>
      <c r="J315" s="148">
        <f>ROUND(I315*H315,2)</f>
        <v>0</v>
      </c>
      <c r="K315" s="145" t="s">
        <v>147</v>
      </c>
      <c r="L315" s="32"/>
      <c r="M315" s="149" t="s">
        <v>1</v>
      </c>
      <c r="N315" s="150" t="s">
        <v>46</v>
      </c>
      <c r="O315" s="151">
        <v>3.5000000000000003E-2</v>
      </c>
      <c r="P315" s="151">
        <f>O315*H315</f>
        <v>2.4136000000000002</v>
      </c>
      <c r="Q315" s="151">
        <v>0</v>
      </c>
      <c r="R315" s="151">
        <f>Q315*H315</f>
        <v>0</v>
      </c>
      <c r="S315" s="151">
        <v>4.0000000000000001E-3</v>
      </c>
      <c r="T315" s="152">
        <f>S315*H315</f>
        <v>0.27583999999999997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53" t="s">
        <v>306</v>
      </c>
      <c r="AT315" s="153" t="s">
        <v>143</v>
      </c>
      <c r="AU315" s="153" t="s">
        <v>91</v>
      </c>
      <c r="AY315" s="18" t="s">
        <v>140</v>
      </c>
      <c r="BE315" s="154">
        <f>IF(N315="základní",J315,0)</f>
        <v>0</v>
      </c>
      <c r="BF315" s="154">
        <f>IF(N315="snížená",J315,0)</f>
        <v>0</v>
      </c>
      <c r="BG315" s="154">
        <f>IF(N315="zákl. přenesená",J315,0)</f>
        <v>0</v>
      </c>
      <c r="BH315" s="154">
        <f>IF(N315="sníž. přenesená",J315,0)</f>
        <v>0</v>
      </c>
      <c r="BI315" s="154">
        <f>IF(N315="nulová",J315,0)</f>
        <v>0</v>
      </c>
      <c r="BJ315" s="18" t="s">
        <v>89</v>
      </c>
      <c r="BK315" s="154">
        <f>ROUND(I315*H315,2)</f>
        <v>0</v>
      </c>
      <c r="BL315" s="18" t="s">
        <v>306</v>
      </c>
      <c r="BM315" s="153" t="s">
        <v>462</v>
      </c>
    </row>
    <row r="316" spans="1:65" s="13" customFormat="1" ht="11.25">
      <c r="B316" s="163"/>
      <c r="D316" s="155" t="s">
        <v>218</v>
      </c>
      <c r="E316" s="164" t="s">
        <v>1</v>
      </c>
      <c r="F316" s="165" t="s">
        <v>219</v>
      </c>
      <c r="H316" s="164" t="s">
        <v>1</v>
      </c>
      <c r="L316" s="163"/>
      <c r="M316" s="166"/>
      <c r="N316" s="167"/>
      <c r="O316" s="167"/>
      <c r="P316" s="167"/>
      <c r="Q316" s="167"/>
      <c r="R316" s="167"/>
      <c r="S316" s="167"/>
      <c r="T316" s="168"/>
      <c r="AT316" s="164" t="s">
        <v>218</v>
      </c>
      <c r="AU316" s="164" t="s">
        <v>91</v>
      </c>
      <c r="AV316" s="13" t="s">
        <v>89</v>
      </c>
      <c r="AW316" s="13" t="s">
        <v>36</v>
      </c>
      <c r="AX316" s="13" t="s">
        <v>81</v>
      </c>
      <c r="AY316" s="164" t="s">
        <v>140</v>
      </c>
    </row>
    <row r="317" spans="1:65" s="14" customFormat="1" ht="11.25">
      <c r="B317" s="169"/>
      <c r="D317" s="155" t="s">
        <v>218</v>
      </c>
      <c r="E317" s="170" t="s">
        <v>1</v>
      </c>
      <c r="F317" s="171" t="s">
        <v>370</v>
      </c>
      <c r="H317" s="172">
        <v>11.35</v>
      </c>
      <c r="L317" s="169"/>
      <c r="M317" s="173"/>
      <c r="N317" s="174"/>
      <c r="O317" s="174"/>
      <c r="P317" s="174"/>
      <c r="Q317" s="174"/>
      <c r="R317" s="174"/>
      <c r="S317" s="174"/>
      <c r="T317" s="175"/>
      <c r="AT317" s="170" t="s">
        <v>218</v>
      </c>
      <c r="AU317" s="170" t="s">
        <v>91</v>
      </c>
      <c r="AV317" s="14" t="s">
        <v>91</v>
      </c>
      <c r="AW317" s="14" t="s">
        <v>36</v>
      </c>
      <c r="AX317" s="14" t="s">
        <v>81</v>
      </c>
      <c r="AY317" s="170" t="s">
        <v>140</v>
      </c>
    </row>
    <row r="318" spans="1:65" s="14" customFormat="1" ht="11.25">
      <c r="B318" s="169"/>
      <c r="D318" s="155" t="s">
        <v>218</v>
      </c>
      <c r="E318" s="170" t="s">
        <v>1</v>
      </c>
      <c r="F318" s="171" t="s">
        <v>371</v>
      </c>
      <c r="H318" s="172">
        <v>11.35</v>
      </c>
      <c r="L318" s="169"/>
      <c r="M318" s="173"/>
      <c r="N318" s="174"/>
      <c r="O318" s="174"/>
      <c r="P318" s="174"/>
      <c r="Q318" s="174"/>
      <c r="R318" s="174"/>
      <c r="S318" s="174"/>
      <c r="T318" s="175"/>
      <c r="AT318" s="170" t="s">
        <v>218</v>
      </c>
      <c r="AU318" s="170" t="s">
        <v>91</v>
      </c>
      <c r="AV318" s="14" t="s">
        <v>91</v>
      </c>
      <c r="AW318" s="14" t="s">
        <v>36</v>
      </c>
      <c r="AX318" s="14" t="s">
        <v>81</v>
      </c>
      <c r="AY318" s="170" t="s">
        <v>140</v>
      </c>
    </row>
    <row r="319" spans="1:65" s="14" customFormat="1" ht="11.25">
      <c r="B319" s="169"/>
      <c r="D319" s="155" t="s">
        <v>218</v>
      </c>
      <c r="E319" s="170" t="s">
        <v>1</v>
      </c>
      <c r="F319" s="171" t="s">
        <v>372</v>
      </c>
      <c r="H319" s="172">
        <v>11.35</v>
      </c>
      <c r="L319" s="169"/>
      <c r="M319" s="173"/>
      <c r="N319" s="174"/>
      <c r="O319" s="174"/>
      <c r="P319" s="174"/>
      <c r="Q319" s="174"/>
      <c r="R319" s="174"/>
      <c r="S319" s="174"/>
      <c r="T319" s="175"/>
      <c r="AT319" s="170" t="s">
        <v>218</v>
      </c>
      <c r="AU319" s="170" t="s">
        <v>91</v>
      </c>
      <c r="AV319" s="14" t="s">
        <v>91</v>
      </c>
      <c r="AW319" s="14" t="s">
        <v>36</v>
      </c>
      <c r="AX319" s="14" t="s">
        <v>81</v>
      </c>
      <c r="AY319" s="170" t="s">
        <v>140</v>
      </c>
    </row>
    <row r="320" spans="1:65" s="14" customFormat="1" ht="11.25">
      <c r="B320" s="169"/>
      <c r="D320" s="155" t="s">
        <v>218</v>
      </c>
      <c r="E320" s="170" t="s">
        <v>1</v>
      </c>
      <c r="F320" s="171" t="s">
        <v>373</v>
      </c>
      <c r="H320" s="172">
        <v>11.35</v>
      </c>
      <c r="L320" s="169"/>
      <c r="M320" s="173"/>
      <c r="N320" s="174"/>
      <c r="O320" s="174"/>
      <c r="P320" s="174"/>
      <c r="Q320" s="174"/>
      <c r="R320" s="174"/>
      <c r="S320" s="174"/>
      <c r="T320" s="175"/>
      <c r="AT320" s="170" t="s">
        <v>218</v>
      </c>
      <c r="AU320" s="170" t="s">
        <v>91</v>
      </c>
      <c r="AV320" s="14" t="s">
        <v>91</v>
      </c>
      <c r="AW320" s="14" t="s">
        <v>36</v>
      </c>
      <c r="AX320" s="14" t="s">
        <v>81</v>
      </c>
      <c r="AY320" s="170" t="s">
        <v>140</v>
      </c>
    </row>
    <row r="321" spans="1:65" s="14" customFormat="1" ht="11.25">
      <c r="B321" s="169"/>
      <c r="D321" s="155" t="s">
        <v>218</v>
      </c>
      <c r="E321" s="170" t="s">
        <v>1</v>
      </c>
      <c r="F321" s="171" t="s">
        <v>374</v>
      </c>
      <c r="H321" s="172">
        <v>11.35</v>
      </c>
      <c r="L321" s="169"/>
      <c r="M321" s="173"/>
      <c r="N321" s="174"/>
      <c r="O321" s="174"/>
      <c r="P321" s="174"/>
      <c r="Q321" s="174"/>
      <c r="R321" s="174"/>
      <c r="S321" s="174"/>
      <c r="T321" s="175"/>
      <c r="AT321" s="170" t="s">
        <v>218</v>
      </c>
      <c r="AU321" s="170" t="s">
        <v>91</v>
      </c>
      <c r="AV321" s="14" t="s">
        <v>91</v>
      </c>
      <c r="AW321" s="14" t="s">
        <v>36</v>
      </c>
      <c r="AX321" s="14" t="s">
        <v>81</v>
      </c>
      <c r="AY321" s="170" t="s">
        <v>140</v>
      </c>
    </row>
    <row r="322" spans="1:65" s="14" customFormat="1" ht="11.25">
      <c r="B322" s="169"/>
      <c r="D322" s="155" t="s">
        <v>218</v>
      </c>
      <c r="E322" s="170" t="s">
        <v>1</v>
      </c>
      <c r="F322" s="171" t="s">
        <v>375</v>
      </c>
      <c r="H322" s="172">
        <v>12.21</v>
      </c>
      <c r="L322" s="169"/>
      <c r="M322" s="173"/>
      <c r="N322" s="174"/>
      <c r="O322" s="174"/>
      <c r="P322" s="174"/>
      <c r="Q322" s="174"/>
      <c r="R322" s="174"/>
      <c r="S322" s="174"/>
      <c r="T322" s="175"/>
      <c r="AT322" s="170" t="s">
        <v>218</v>
      </c>
      <c r="AU322" s="170" t="s">
        <v>91</v>
      </c>
      <c r="AV322" s="14" t="s">
        <v>91</v>
      </c>
      <c r="AW322" s="14" t="s">
        <v>36</v>
      </c>
      <c r="AX322" s="14" t="s">
        <v>81</v>
      </c>
      <c r="AY322" s="170" t="s">
        <v>140</v>
      </c>
    </row>
    <row r="323" spans="1:65" s="15" customFormat="1" ht="11.25">
      <c r="B323" s="176"/>
      <c r="D323" s="155" t="s">
        <v>218</v>
      </c>
      <c r="E323" s="177" t="s">
        <v>1</v>
      </c>
      <c r="F323" s="178" t="s">
        <v>225</v>
      </c>
      <c r="H323" s="179">
        <v>68.959999999999994</v>
      </c>
      <c r="L323" s="176"/>
      <c r="M323" s="180"/>
      <c r="N323" s="181"/>
      <c r="O323" s="181"/>
      <c r="P323" s="181"/>
      <c r="Q323" s="181"/>
      <c r="R323" s="181"/>
      <c r="S323" s="181"/>
      <c r="T323" s="182"/>
      <c r="AT323" s="177" t="s">
        <v>218</v>
      </c>
      <c r="AU323" s="177" t="s">
        <v>91</v>
      </c>
      <c r="AV323" s="15" t="s">
        <v>165</v>
      </c>
      <c r="AW323" s="15" t="s">
        <v>36</v>
      </c>
      <c r="AX323" s="15" t="s">
        <v>89</v>
      </c>
      <c r="AY323" s="177" t="s">
        <v>140</v>
      </c>
    </row>
    <row r="324" spans="1:65" s="2" customFormat="1" ht="16.5" customHeight="1">
      <c r="A324" s="31"/>
      <c r="B324" s="142"/>
      <c r="C324" s="143" t="s">
        <v>463</v>
      </c>
      <c r="D324" s="143" t="s">
        <v>143</v>
      </c>
      <c r="E324" s="144" t="s">
        <v>464</v>
      </c>
      <c r="F324" s="145" t="s">
        <v>465</v>
      </c>
      <c r="G324" s="146" t="s">
        <v>216</v>
      </c>
      <c r="H324" s="147">
        <v>68.150000000000006</v>
      </c>
      <c r="I324" s="148"/>
      <c r="J324" s="148">
        <f>ROUND(I324*H324,2)</f>
        <v>0</v>
      </c>
      <c r="K324" s="145" t="s">
        <v>147</v>
      </c>
      <c r="L324" s="32"/>
      <c r="M324" s="149" t="s">
        <v>1</v>
      </c>
      <c r="N324" s="150" t="s">
        <v>46</v>
      </c>
      <c r="O324" s="151">
        <v>0.22</v>
      </c>
      <c r="P324" s="151">
        <f>O324*H324</f>
        <v>14.993000000000002</v>
      </c>
      <c r="Q324" s="151">
        <v>4.4999999999999997E-3</v>
      </c>
      <c r="R324" s="151">
        <f>Q324*H324</f>
        <v>0.30667499999999998</v>
      </c>
      <c r="S324" s="151">
        <v>0</v>
      </c>
      <c r="T324" s="152">
        <f>S324*H324</f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53" t="s">
        <v>306</v>
      </c>
      <c r="AT324" s="153" t="s">
        <v>143</v>
      </c>
      <c r="AU324" s="153" t="s">
        <v>91</v>
      </c>
      <c r="AY324" s="18" t="s">
        <v>140</v>
      </c>
      <c r="BE324" s="154">
        <f>IF(N324="základní",J324,0)</f>
        <v>0</v>
      </c>
      <c r="BF324" s="154">
        <f>IF(N324="snížená",J324,0)</f>
        <v>0</v>
      </c>
      <c r="BG324" s="154">
        <f>IF(N324="zákl. přenesená",J324,0)</f>
        <v>0</v>
      </c>
      <c r="BH324" s="154">
        <f>IF(N324="sníž. přenesená",J324,0)</f>
        <v>0</v>
      </c>
      <c r="BI324" s="154">
        <f>IF(N324="nulová",J324,0)</f>
        <v>0</v>
      </c>
      <c r="BJ324" s="18" t="s">
        <v>89</v>
      </c>
      <c r="BK324" s="154">
        <f>ROUND(I324*H324,2)</f>
        <v>0</v>
      </c>
      <c r="BL324" s="18" t="s">
        <v>306</v>
      </c>
      <c r="BM324" s="153" t="s">
        <v>466</v>
      </c>
    </row>
    <row r="325" spans="1:65" s="2" customFormat="1" ht="68.25">
      <c r="A325" s="31"/>
      <c r="B325" s="32"/>
      <c r="C325" s="31"/>
      <c r="D325" s="155" t="s">
        <v>150</v>
      </c>
      <c r="E325" s="31"/>
      <c r="F325" s="156" t="s">
        <v>467</v>
      </c>
      <c r="G325" s="31"/>
      <c r="H325" s="31"/>
      <c r="I325" s="31"/>
      <c r="J325" s="31"/>
      <c r="K325" s="31"/>
      <c r="L325" s="32"/>
      <c r="M325" s="157"/>
      <c r="N325" s="158"/>
      <c r="O325" s="57"/>
      <c r="P325" s="57"/>
      <c r="Q325" s="57"/>
      <c r="R325" s="57"/>
      <c r="S325" s="57"/>
      <c r="T325" s="58"/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T325" s="18" t="s">
        <v>150</v>
      </c>
      <c r="AU325" s="18" t="s">
        <v>91</v>
      </c>
    </row>
    <row r="326" spans="1:65" s="2" customFormat="1" ht="16.5" customHeight="1">
      <c r="A326" s="31"/>
      <c r="B326" s="142"/>
      <c r="C326" s="143" t="s">
        <v>468</v>
      </c>
      <c r="D326" s="143" t="s">
        <v>143</v>
      </c>
      <c r="E326" s="144" t="s">
        <v>469</v>
      </c>
      <c r="F326" s="145" t="s">
        <v>470</v>
      </c>
      <c r="G326" s="146" t="s">
        <v>471</v>
      </c>
      <c r="H326" s="147">
        <v>244.488</v>
      </c>
      <c r="I326" s="148"/>
      <c r="J326" s="148">
        <f>ROUND(I326*H326,2)</f>
        <v>0</v>
      </c>
      <c r="K326" s="145" t="s">
        <v>147</v>
      </c>
      <c r="L326" s="32"/>
      <c r="M326" s="149" t="s">
        <v>1</v>
      </c>
      <c r="N326" s="150" t="s">
        <v>46</v>
      </c>
      <c r="O326" s="151">
        <v>0</v>
      </c>
      <c r="P326" s="151">
        <f>O326*H326</f>
        <v>0</v>
      </c>
      <c r="Q326" s="151">
        <v>0</v>
      </c>
      <c r="R326" s="151">
        <f>Q326*H326</f>
        <v>0</v>
      </c>
      <c r="S326" s="151">
        <v>0</v>
      </c>
      <c r="T326" s="152">
        <f>S326*H326</f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53" t="s">
        <v>306</v>
      </c>
      <c r="AT326" s="153" t="s">
        <v>143</v>
      </c>
      <c r="AU326" s="153" t="s">
        <v>91</v>
      </c>
      <c r="AY326" s="18" t="s">
        <v>140</v>
      </c>
      <c r="BE326" s="154">
        <f>IF(N326="základní",J326,0)</f>
        <v>0</v>
      </c>
      <c r="BF326" s="154">
        <f>IF(N326="snížená",J326,0)</f>
        <v>0</v>
      </c>
      <c r="BG326" s="154">
        <f>IF(N326="zákl. přenesená",J326,0)</f>
        <v>0</v>
      </c>
      <c r="BH326" s="154">
        <f>IF(N326="sníž. přenesená",J326,0)</f>
        <v>0</v>
      </c>
      <c r="BI326" s="154">
        <f>IF(N326="nulová",J326,0)</f>
        <v>0</v>
      </c>
      <c r="BJ326" s="18" t="s">
        <v>89</v>
      </c>
      <c r="BK326" s="154">
        <f>ROUND(I326*H326,2)</f>
        <v>0</v>
      </c>
      <c r="BL326" s="18" t="s">
        <v>306</v>
      </c>
      <c r="BM326" s="153" t="s">
        <v>472</v>
      </c>
    </row>
    <row r="327" spans="1:65" s="12" customFormat="1" ht="22.9" customHeight="1">
      <c r="B327" s="130"/>
      <c r="D327" s="131" t="s">
        <v>80</v>
      </c>
      <c r="E327" s="140" t="s">
        <v>473</v>
      </c>
      <c r="F327" s="140" t="s">
        <v>474</v>
      </c>
      <c r="J327" s="141">
        <f>BK327</f>
        <v>0</v>
      </c>
      <c r="L327" s="130"/>
      <c r="M327" s="134"/>
      <c r="N327" s="135"/>
      <c r="O327" s="135"/>
      <c r="P327" s="136">
        <f>SUM(P328:P339)</f>
        <v>1.732032</v>
      </c>
      <c r="Q327" s="135"/>
      <c r="R327" s="136">
        <f>SUM(R328:R339)</f>
        <v>6.4036720000000005E-2</v>
      </c>
      <c r="S327" s="135"/>
      <c r="T327" s="137">
        <f>SUM(T328:T339)</f>
        <v>2.9999999999999997E-4</v>
      </c>
      <c r="AR327" s="131" t="s">
        <v>91</v>
      </c>
      <c r="AT327" s="138" t="s">
        <v>80</v>
      </c>
      <c r="AU327" s="138" t="s">
        <v>89</v>
      </c>
      <c r="AY327" s="131" t="s">
        <v>140</v>
      </c>
      <c r="BK327" s="139">
        <f>SUM(BK328:BK339)</f>
        <v>0</v>
      </c>
    </row>
    <row r="328" spans="1:65" s="2" customFormat="1" ht="16.5" customHeight="1">
      <c r="A328" s="31"/>
      <c r="B328" s="142"/>
      <c r="C328" s="143" t="s">
        <v>475</v>
      </c>
      <c r="D328" s="143" t="s">
        <v>143</v>
      </c>
      <c r="E328" s="144" t="s">
        <v>476</v>
      </c>
      <c r="F328" s="145" t="s">
        <v>477</v>
      </c>
      <c r="G328" s="146" t="s">
        <v>478</v>
      </c>
      <c r="H328" s="147">
        <v>1</v>
      </c>
      <c r="I328" s="148"/>
      <c r="J328" s="148">
        <f>ROUND(I328*H328,2)</f>
        <v>0</v>
      </c>
      <c r="K328" s="145" t="s">
        <v>147</v>
      </c>
      <c r="L328" s="32"/>
      <c r="M328" s="149" t="s">
        <v>1</v>
      </c>
      <c r="N328" s="150" t="s">
        <v>46</v>
      </c>
      <c r="O328" s="151">
        <v>0.16600000000000001</v>
      </c>
      <c r="P328" s="151">
        <f>O328*H328</f>
        <v>0.16600000000000001</v>
      </c>
      <c r="Q328" s="151">
        <v>0</v>
      </c>
      <c r="R328" s="151">
        <f>Q328*H328</f>
        <v>0</v>
      </c>
      <c r="S328" s="151">
        <v>2.9999999999999997E-4</v>
      </c>
      <c r="T328" s="152">
        <f>S328*H328</f>
        <v>2.9999999999999997E-4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53" t="s">
        <v>306</v>
      </c>
      <c r="AT328" s="153" t="s">
        <v>143</v>
      </c>
      <c r="AU328" s="153" t="s">
        <v>91</v>
      </c>
      <c r="AY328" s="18" t="s">
        <v>140</v>
      </c>
      <c r="BE328" s="154">
        <f>IF(N328="základní",J328,0)</f>
        <v>0</v>
      </c>
      <c r="BF328" s="154">
        <f>IF(N328="snížená",J328,0)</f>
        <v>0</v>
      </c>
      <c r="BG328" s="154">
        <f>IF(N328="zákl. přenesená",J328,0)</f>
        <v>0</v>
      </c>
      <c r="BH328" s="154">
        <f>IF(N328="sníž. přenesená",J328,0)</f>
        <v>0</v>
      </c>
      <c r="BI328" s="154">
        <f>IF(N328="nulová",J328,0)</f>
        <v>0</v>
      </c>
      <c r="BJ328" s="18" t="s">
        <v>89</v>
      </c>
      <c r="BK328" s="154">
        <f>ROUND(I328*H328,2)</f>
        <v>0</v>
      </c>
      <c r="BL328" s="18" t="s">
        <v>306</v>
      </c>
      <c r="BM328" s="153" t="s">
        <v>479</v>
      </c>
    </row>
    <row r="329" spans="1:65" s="2" customFormat="1" ht="16.5" customHeight="1">
      <c r="A329" s="31"/>
      <c r="B329" s="142"/>
      <c r="C329" s="143" t="s">
        <v>480</v>
      </c>
      <c r="D329" s="143" t="s">
        <v>143</v>
      </c>
      <c r="E329" s="144" t="s">
        <v>481</v>
      </c>
      <c r="F329" s="145" t="s">
        <v>482</v>
      </c>
      <c r="G329" s="146" t="s">
        <v>216</v>
      </c>
      <c r="H329" s="147">
        <v>7.5289999999999999</v>
      </c>
      <c r="I329" s="148"/>
      <c r="J329" s="148">
        <f>ROUND(I329*H329,2)</f>
        <v>0</v>
      </c>
      <c r="K329" s="145" t="s">
        <v>147</v>
      </c>
      <c r="L329" s="32"/>
      <c r="M329" s="149" t="s">
        <v>1</v>
      </c>
      <c r="N329" s="150" t="s">
        <v>46</v>
      </c>
      <c r="O329" s="151">
        <v>2.9000000000000001E-2</v>
      </c>
      <c r="P329" s="151">
        <f>O329*H329</f>
        <v>0.21834100000000001</v>
      </c>
      <c r="Q329" s="151">
        <v>0</v>
      </c>
      <c r="R329" s="151">
        <f>Q329*H329</f>
        <v>0</v>
      </c>
      <c r="S329" s="151">
        <v>0</v>
      </c>
      <c r="T329" s="152">
        <f>S329*H329</f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53" t="s">
        <v>306</v>
      </c>
      <c r="AT329" s="153" t="s">
        <v>143</v>
      </c>
      <c r="AU329" s="153" t="s">
        <v>91</v>
      </c>
      <c r="AY329" s="18" t="s">
        <v>140</v>
      </c>
      <c r="BE329" s="154">
        <f>IF(N329="základní",J329,0)</f>
        <v>0</v>
      </c>
      <c r="BF329" s="154">
        <f>IF(N329="snížená",J329,0)</f>
        <v>0</v>
      </c>
      <c r="BG329" s="154">
        <f>IF(N329="zákl. přenesená",J329,0)</f>
        <v>0</v>
      </c>
      <c r="BH329" s="154">
        <f>IF(N329="sníž. přenesená",J329,0)</f>
        <v>0</v>
      </c>
      <c r="BI329" s="154">
        <f>IF(N329="nulová",J329,0)</f>
        <v>0</v>
      </c>
      <c r="BJ329" s="18" t="s">
        <v>89</v>
      </c>
      <c r="BK329" s="154">
        <f>ROUND(I329*H329,2)</f>
        <v>0</v>
      </c>
      <c r="BL329" s="18" t="s">
        <v>306</v>
      </c>
      <c r="BM329" s="153" t="s">
        <v>483</v>
      </c>
    </row>
    <row r="330" spans="1:65" s="14" customFormat="1" ht="11.25">
      <c r="B330" s="169"/>
      <c r="D330" s="155" t="s">
        <v>218</v>
      </c>
      <c r="E330" s="170" t="s">
        <v>1</v>
      </c>
      <c r="F330" s="171" t="s">
        <v>484</v>
      </c>
      <c r="H330" s="172">
        <v>7.5289999999999999</v>
      </c>
      <c r="L330" s="169"/>
      <c r="M330" s="173"/>
      <c r="N330" s="174"/>
      <c r="O330" s="174"/>
      <c r="P330" s="174"/>
      <c r="Q330" s="174"/>
      <c r="R330" s="174"/>
      <c r="S330" s="174"/>
      <c r="T330" s="175"/>
      <c r="AT330" s="170" t="s">
        <v>218</v>
      </c>
      <c r="AU330" s="170" t="s">
        <v>91</v>
      </c>
      <c r="AV330" s="14" t="s">
        <v>91</v>
      </c>
      <c r="AW330" s="14" t="s">
        <v>36</v>
      </c>
      <c r="AX330" s="14" t="s">
        <v>81</v>
      </c>
      <c r="AY330" s="170" t="s">
        <v>140</v>
      </c>
    </row>
    <row r="331" spans="1:65" s="15" customFormat="1" ht="11.25">
      <c r="B331" s="176"/>
      <c r="D331" s="155" t="s">
        <v>218</v>
      </c>
      <c r="E331" s="177" t="s">
        <v>1</v>
      </c>
      <c r="F331" s="178" t="s">
        <v>225</v>
      </c>
      <c r="H331" s="179">
        <v>7.5289999999999999</v>
      </c>
      <c r="L331" s="176"/>
      <c r="M331" s="180"/>
      <c r="N331" s="181"/>
      <c r="O331" s="181"/>
      <c r="P331" s="181"/>
      <c r="Q331" s="181"/>
      <c r="R331" s="181"/>
      <c r="S331" s="181"/>
      <c r="T331" s="182"/>
      <c r="AT331" s="177" t="s">
        <v>218</v>
      </c>
      <c r="AU331" s="177" t="s">
        <v>91</v>
      </c>
      <c r="AV331" s="15" t="s">
        <v>165</v>
      </c>
      <c r="AW331" s="15" t="s">
        <v>36</v>
      </c>
      <c r="AX331" s="15" t="s">
        <v>89</v>
      </c>
      <c r="AY331" s="177" t="s">
        <v>140</v>
      </c>
    </row>
    <row r="332" spans="1:65" s="2" customFormat="1" ht="16.5" customHeight="1">
      <c r="A332" s="31"/>
      <c r="B332" s="142"/>
      <c r="C332" s="190" t="s">
        <v>485</v>
      </c>
      <c r="D332" s="190" t="s">
        <v>486</v>
      </c>
      <c r="E332" s="191" t="s">
        <v>487</v>
      </c>
      <c r="F332" s="192" t="s">
        <v>488</v>
      </c>
      <c r="G332" s="193" t="s">
        <v>228</v>
      </c>
      <c r="H332" s="194">
        <v>2E-3</v>
      </c>
      <c r="I332" s="195"/>
      <c r="J332" s="195">
        <f>ROUND(I332*H332,2)</f>
        <v>0</v>
      </c>
      <c r="K332" s="192" t="s">
        <v>147</v>
      </c>
      <c r="L332" s="196"/>
      <c r="M332" s="197" t="s">
        <v>1</v>
      </c>
      <c r="N332" s="198" t="s">
        <v>46</v>
      </c>
      <c r="O332" s="151">
        <v>0</v>
      </c>
      <c r="P332" s="151">
        <f>O332*H332</f>
        <v>0</v>
      </c>
      <c r="Q332" s="151">
        <v>1</v>
      </c>
      <c r="R332" s="151">
        <f>Q332*H332</f>
        <v>2E-3</v>
      </c>
      <c r="S332" s="151">
        <v>0</v>
      </c>
      <c r="T332" s="152">
        <f>S332*H332</f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53" t="s">
        <v>399</v>
      </c>
      <c r="AT332" s="153" t="s">
        <v>486</v>
      </c>
      <c r="AU332" s="153" t="s">
        <v>91</v>
      </c>
      <c r="AY332" s="18" t="s">
        <v>140</v>
      </c>
      <c r="BE332" s="154">
        <f>IF(N332="základní",J332,0)</f>
        <v>0</v>
      </c>
      <c r="BF332" s="154">
        <f>IF(N332="snížená",J332,0)</f>
        <v>0</v>
      </c>
      <c r="BG332" s="154">
        <f>IF(N332="zákl. přenesená",J332,0)</f>
        <v>0</v>
      </c>
      <c r="BH332" s="154">
        <f>IF(N332="sníž. přenesená",J332,0)</f>
        <v>0</v>
      </c>
      <c r="BI332" s="154">
        <f>IF(N332="nulová",J332,0)</f>
        <v>0</v>
      </c>
      <c r="BJ332" s="18" t="s">
        <v>89</v>
      </c>
      <c r="BK332" s="154">
        <f>ROUND(I332*H332,2)</f>
        <v>0</v>
      </c>
      <c r="BL332" s="18" t="s">
        <v>306</v>
      </c>
      <c r="BM332" s="153" t="s">
        <v>489</v>
      </c>
    </row>
    <row r="333" spans="1:65" s="14" customFormat="1" ht="11.25">
      <c r="B333" s="169"/>
      <c r="D333" s="155" t="s">
        <v>218</v>
      </c>
      <c r="F333" s="171" t="s">
        <v>490</v>
      </c>
      <c r="H333" s="172">
        <v>2E-3</v>
      </c>
      <c r="L333" s="169"/>
      <c r="M333" s="173"/>
      <c r="N333" s="174"/>
      <c r="O333" s="174"/>
      <c r="P333" s="174"/>
      <c r="Q333" s="174"/>
      <c r="R333" s="174"/>
      <c r="S333" s="174"/>
      <c r="T333" s="175"/>
      <c r="AT333" s="170" t="s">
        <v>218</v>
      </c>
      <c r="AU333" s="170" t="s">
        <v>91</v>
      </c>
      <c r="AV333" s="14" t="s">
        <v>91</v>
      </c>
      <c r="AW333" s="14" t="s">
        <v>3</v>
      </c>
      <c r="AX333" s="14" t="s">
        <v>89</v>
      </c>
      <c r="AY333" s="170" t="s">
        <v>140</v>
      </c>
    </row>
    <row r="334" spans="1:65" s="2" customFormat="1" ht="16.5" customHeight="1">
      <c r="A334" s="31"/>
      <c r="B334" s="142"/>
      <c r="C334" s="143" t="s">
        <v>491</v>
      </c>
      <c r="D334" s="143" t="s">
        <v>143</v>
      </c>
      <c r="E334" s="144" t="s">
        <v>492</v>
      </c>
      <c r="F334" s="145" t="s">
        <v>493</v>
      </c>
      <c r="G334" s="146" t="s">
        <v>216</v>
      </c>
      <c r="H334" s="147">
        <v>7.5289999999999999</v>
      </c>
      <c r="I334" s="148"/>
      <c r="J334" s="148">
        <f>ROUND(I334*H334,2)</f>
        <v>0</v>
      </c>
      <c r="K334" s="145" t="s">
        <v>147</v>
      </c>
      <c r="L334" s="32"/>
      <c r="M334" s="149" t="s">
        <v>1</v>
      </c>
      <c r="N334" s="150" t="s">
        <v>46</v>
      </c>
      <c r="O334" s="151">
        <v>0.17899999999999999</v>
      </c>
      <c r="P334" s="151">
        <f>O334*H334</f>
        <v>1.347691</v>
      </c>
      <c r="Q334" s="151">
        <v>8.8000000000000003E-4</v>
      </c>
      <c r="R334" s="151">
        <f>Q334*H334</f>
        <v>6.6255200000000002E-3</v>
      </c>
      <c r="S334" s="151">
        <v>0</v>
      </c>
      <c r="T334" s="152">
        <f>S334*H334</f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53" t="s">
        <v>306</v>
      </c>
      <c r="AT334" s="153" t="s">
        <v>143</v>
      </c>
      <c r="AU334" s="153" t="s">
        <v>91</v>
      </c>
      <c r="AY334" s="18" t="s">
        <v>140</v>
      </c>
      <c r="BE334" s="154">
        <f>IF(N334="základní",J334,0)</f>
        <v>0</v>
      </c>
      <c r="BF334" s="154">
        <f>IF(N334="snížená",J334,0)</f>
        <v>0</v>
      </c>
      <c r="BG334" s="154">
        <f>IF(N334="zákl. přenesená",J334,0)</f>
        <v>0</v>
      </c>
      <c r="BH334" s="154">
        <f>IF(N334="sníž. přenesená",J334,0)</f>
        <v>0</v>
      </c>
      <c r="BI334" s="154">
        <f>IF(N334="nulová",J334,0)</f>
        <v>0</v>
      </c>
      <c r="BJ334" s="18" t="s">
        <v>89</v>
      </c>
      <c r="BK334" s="154">
        <f>ROUND(I334*H334,2)</f>
        <v>0</v>
      </c>
      <c r="BL334" s="18" t="s">
        <v>306</v>
      </c>
      <c r="BM334" s="153" t="s">
        <v>494</v>
      </c>
    </row>
    <row r="335" spans="1:65" s="14" customFormat="1" ht="11.25">
      <c r="B335" s="169"/>
      <c r="D335" s="155" t="s">
        <v>218</v>
      </c>
      <c r="E335" s="170" t="s">
        <v>1</v>
      </c>
      <c r="F335" s="171" t="s">
        <v>484</v>
      </c>
      <c r="H335" s="172">
        <v>7.5289999999999999</v>
      </c>
      <c r="L335" s="169"/>
      <c r="M335" s="173"/>
      <c r="N335" s="174"/>
      <c r="O335" s="174"/>
      <c r="P335" s="174"/>
      <c r="Q335" s="174"/>
      <c r="R335" s="174"/>
      <c r="S335" s="174"/>
      <c r="T335" s="175"/>
      <c r="AT335" s="170" t="s">
        <v>218</v>
      </c>
      <c r="AU335" s="170" t="s">
        <v>91</v>
      </c>
      <c r="AV335" s="14" t="s">
        <v>91</v>
      </c>
      <c r="AW335" s="14" t="s">
        <v>36</v>
      </c>
      <c r="AX335" s="14" t="s">
        <v>81</v>
      </c>
      <c r="AY335" s="170" t="s">
        <v>140</v>
      </c>
    </row>
    <row r="336" spans="1:65" s="15" customFormat="1" ht="11.25">
      <c r="B336" s="176"/>
      <c r="D336" s="155" t="s">
        <v>218</v>
      </c>
      <c r="E336" s="177" t="s">
        <v>1</v>
      </c>
      <c r="F336" s="178" t="s">
        <v>225</v>
      </c>
      <c r="H336" s="179">
        <v>7.5289999999999999</v>
      </c>
      <c r="L336" s="176"/>
      <c r="M336" s="180"/>
      <c r="N336" s="181"/>
      <c r="O336" s="181"/>
      <c r="P336" s="181"/>
      <c r="Q336" s="181"/>
      <c r="R336" s="181"/>
      <c r="S336" s="181"/>
      <c r="T336" s="182"/>
      <c r="AT336" s="177" t="s">
        <v>218</v>
      </c>
      <c r="AU336" s="177" t="s">
        <v>91</v>
      </c>
      <c r="AV336" s="15" t="s">
        <v>165</v>
      </c>
      <c r="AW336" s="15" t="s">
        <v>36</v>
      </c>
      <c r="AX336" s="15" t="s">
        <v>89</v>
      </c>
      <c r="AY336" s="177" t="s">
        <v>140</v>
      </c>
    </row>
    <row r="337" spans="1:65" s="2" customFormat="1" ht="21.75" customHeight="1">
      <c r="A337" s="31"/>
      <c r="B337" s="142"/>
      <c r="C337" s="190" t="s">
        <v>495</v>
      </c>
      <c r="D337" s="190" t="s">
        <v>486</v>
      </c>
      <c r="E337" s="191" t="s">
        <v>496</v>
      </c>
      <c r="F337" s="192" t="s">
        <v>497</v>
      </c>
      <c r="G337" s="193" t="s">
        <v>216</v>
      </c>
      <c r="H337" s="194">
        <v>8.6579999999999995</v>
      </c>
      <c r="I337" s="195"/>
      <c r="J337" s="195">
        <f>ROUND(I337*H337,2)</f>
        <v>0</v>
      </c>
      <c r="K337" s="192" t="s">
        <v>147</v>
      </c>
      <c r="L337" s="196"/>
      <c r="M337" s="197" t="s">
        <v>1</v>
      </c>
      <c r="N337" s="198" t="s">
        <v>46</v>
      </c>
      <c r="O337" s="151">
        <v>0</v>
      </c>
      <c r="P337" s="151">
        <f>O337*H337</f>
        <v>0</v>
      </c>
      <c r="Q337" s="151">
        <v>6.4000000000000003E-3</v>
      </c>
      <c r="R337" s="151">
        <f>Q337*H337</f>
        <v>5.5411200000000001E-2</v>
      </c>
      <c r="S337" s="151">
        <v>0</v>
      </c>
      <c r="T337" s="152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53" t="s">
        <v>399</v>
      </c>
      <c r="AT337" s="153" t="s">
        <v>486</v>
      </c>
      <c r="AU337" s="153" t="s">
        <v>91</v>
      </c>
      <c r="AY337" s="18" t="s">
        <v>140</v>
      </c>
      <c r="BE337" s="154">
        <f>IF(N337="základní",J337,0)</f>
        <v>0</v>
      </c>
      <c r="BF337" s="154">
        <f>IF(N337="snížená",J337,0)</f>
        <v>0</v>
      </c>
      <c r="BG337" s="154">
        <f>IF(N337="zákl. přenesená",J337,0)</f>
        <v>0</v>
      </c>
      <c r="BH337" s="154">
        <f>IF(N337="sníž. přenesená",J337,0)</f>
        <v>0</v>
      </c>
      <c r="BI337" s="154">
        <f>IF(N337="nulová",J337,0)</f>
        <v>0</v>
      </c>
      <c r="BJ337" s="18" t="s">
        <v>89</v>
      </c>
      <c r="BK337" s="154">
        <f>ROUND(I337*H337,2)</f>
        <v>0</v>
      </c>
      <c r="BL337" s="18" t="s">
        <v>306</v>
      </c>
      <c r="BM337" s="153" t="s">
        <v>498</v>
      </c>
    </row>
    <row r="338" spans="1:65" s="14" customFormat="1" ht="11.25">
      <c r="B338" s="169"/>
      <c r="D338" s="155" t="s">
        <v>218</v>
      </c>
      <c r="F338" s="171" t="s">
        <v>499</v>
      </c>
      <c r="H338" s="172">
        <v>8.6579999999999995</v>
      </c>
      <c r="L338" s="169"/>
      <c r="M338" s="173"/>
      <c r="N338" s="174"/>
      <c r="O338" s="174"/>
      <c r="P338" s="174"/>
      <c r="Q338" s="174"/>
      <c r="R338" s="174"/>
      <c r="S338" s="174"/>
      <c r="T338" s="175"/>
      <c r="AT338" s="170" t="s">
        <v>218</v>
      </c>
      <c r="AU338" s="170" t="s">
        <v>91</v>
      </c>
      <c r="AV338" s="14" t="s">
        <v>91</v>
      </c>
      <c r="AW338" s="14" t="s">
        <v>3</v>
      </c>
      <c r="AX338" s="14" t="s">
        <v>89</v>
      </c>
      <c r="AY338" s="170" t="s">
        <v>140</v>
      </c>
    </row>
    <row r="339" spans="1:65" s="2" customFormat="1" ht="16.5" customHeight="1">
      <c r="A339" s="31"/>
      <c r="B339" s="142"/>
      <c r="C339" s="143" t="s">
        <v>500</v>
      </c>
      <c r="D339" s="143" t="s">
        <v>143</v>
      </c>
      <c r="E339" s="144" t="s">
        <v>501</v>
      </c>
      <c r="F339" s="145" t="s">
        <v>502</v>
      </c>
      <c r="G339" s="146" t="s">
        <v>471</v>
      </c>
      <c r="H339" s="147">
        <v>23.321000000000002</v>
      </c>
      <c r="I339" s="148"/>
      <c r="J339" s="148">
        <f>ROUND(I339*H339,2)</f>
        <v>0</v>
      </c>
      <c r="K339" s="145" t="s">
        <v>147</v>
      </c>
      <c r="L339" s="32"/>
      <c r="M339" s="149" t="s">
        <v>1</v>
      </c>
      <c r="N339" s="150" t="s">
        <v>46</v>
      </c>
      <c r="O339" s="151">
        <v>0</v>
      </c>
      <c r="P339" s="151">
        <f>O339*H339</f>
        <v>0</v>
      </c>
      <c r="Q339" s="151">
        <v>0</v>
      </c>
      <c r="R339" s="151">
        <f>Q339*H339</f>
        <v>0</v>
      </c>
      <c r="S339" s="151">
        <v>0</v>
      </c>
      <c r="T339" s="152">
        <f>S339*H339</f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153" t="s">
        <v>306</v>
      </c>
      <c r="AT339" s="153" t="s">
        <v>143</v>
      </c>
      <c r="AU339" s="153" t="s">
        <v>91</v>
      </c>
      <c r="AY339" s="18" t="s">
        <v>140</v>
      </c>
      <c r="BE339" s="154">
        <f>IF(N339="základní",J339,0)</f>
        <v>0</v>
      </c>
      <c r="BF339" s="154">
        <f>IF(N339="snížená",J339,0)</f>
        <v>0</v>
      </c>
      <c r="BG339" s="154">
        <f>IF(N339="zákl. přenesená",J339,0)</f>
        <v>0</v>
      </c>
      <c r="BH339" s="154">
        <f>IF(N339="sníž. přenesená",J339,0)</f>
        <v>0</v>
      </c>
      <c r="BI339" s="154">
        <f>IF(N339="nulová",J339,0)</f>
        <v>0</v>
      </c>
      <c r="BJ339" s="18" t="s">
        <v>89</v>
      </c>
      <c r="BK339" s="154">
        <f>ROUND(I339*H339,2)</f>
        <v>0</v>
      </c>
      <c r="BL339" s="18" t="s">
        <v>306</v>
      </c>
      <c r="BM339" s="153" t="s">
        <v>503</v>
      </c>
    </row>
    <row r="340" spans="1:65" s="12" customFormat="1" ht="22.9" customHeight="1">
      <c r="B340" s="130"/>
      <c r="D340" s="131" t="s">
        <v>80</v>
      </c>
      <c r="E340" s="140" t="s">
        <v>504</v>
      </c>
      <c r="F340" s="140" t="s">
        <v>505</v>
      </c>
      <c r="J340" s="141">
        <f>BK340</f>
        <v>0</v>
      </c>
      <c r="L340" s="130"/>
      <c r="M340" s="134"/>
      <c r="N340" s="135"/>
      <c r="O340" s="135"/>
      <c r="P340" s="136">
        <f>SUM(P341:P368)</f>
        <v>9.9100850000000005</v>
      </c>
      <c r="Q340" s="135"/>
      <c r="R340" s="136">
        <f>SUM(R341:R368)</f>
        <v>2.4397760000000004E-2</v>
      </c>
      <c r="S340" s="135"/>
      <c r="T340" s="137">
        <f>SUM(T341:T368)</f>
        <v>0.23446399999999998</v>
      </c>
      <c r="AR340" s="131" t="s">
        <v>91</v>
      </c>
      <c r="AT340" s="138" t="s">
        <v>80</v>
      </c>
      <c r="AU340" s="138" t="s">
        <v>89</v>
      </c>
      <c r="AY340" s="131" t="s">
        <v>140</v>
      </c>
      <c r="BK340" s="139">
        <f>SUM(BK341:BK368)</f>
        <v>0</v>
      </c>
    </row>
    <row r="341" spans="1:65" s="2" customFormat="1" ht="16.5" customHeight="1">
      <c r="A341" s="31"/>
      <c r="B341" s="142"/>
      <c r="C341" s="143" t="s">
        <v>506</v>
      </c>
      <c r="D341" s="143" t="s">
        <v>143</v>
      </c>
      <c r="E341" s="144" t="s">
        <v>507</v>
      </c>
      <c r="F341" s="145" t="s">
        <v>508</v>
      </c>
      <c r="G341" s="146" t="s">
        <v>216</v>
      </c>
      <c r="H341" s="147">
        <v>68.959999999999994</v>
      </c>
      <c r="I341" s="148"/>
      <c r="J341" s="148">
        <f>ROUND(I341*H341,2)</f>
        <v>0</v>
      </c>
      <c r="K341" s="145" t="s">
        <v>147</v>
      </c>
      <c r="L341" s="32"/>
      <c r="M341" s="149" t="s">
        <v>1</v>
      </c>
      <c r="N341" s="150" t="s">
        <v>46</v>
      </c>
      <c r="O341" s="151">
        <v>5.6000000000000001E-2</v>
      </c>
      <c r="P341" s="151">
        <f>O341*H341</f>
        <v>3.8617599999999999</v>
      </c>
      <c r="Q341" s="151">
        <v>0</v>
      </c>
      <c r="R341" s="151">
        <f>Q341*H341</f>
        <v>0</v>
      </c>
      <c r="S341" s="151">
        <v>3.3999999999999998E-3</v>
      </c>
      <c r="T341" s="152">
        <f>S341*H341</f>
        <v>0.23446399999999998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53" t="s">
        <v>306</v>
      </c>
      <c r="AT341" s="153" t="s">
        <v>143</v>
      </c>
      <c r="AU341" s="153" t="s">
        <v>91</v>
      </c>
      <c r="AY341" s="18" t="s">
        <v>140</v>
      </c>
      <c r="BE341" s="154">
        <f>IF(N341="základní",J341,0)</f>
        <v>0</v>
      </c>
      <c r="BF341" s="154">
        <f>IF(N341="snížená",J341,0)</f>
        <v>0</v>
      </c>
      <c r="BG341" s="154">
        <f>IF(N341="zákl. přenesená",J341,0)</f>
        <v>0</v>
      </c>
      <c r="BH341" s="154">
        <f>IF(N341="sníž. přenesená",J341,0)</f>
        <v>0</v>
      </c>
      <c r="BI341" s="154">
        <f>IF(N341="nulová",J341,0)</f>
        <v>0</v>
      </c>
      <c r="BJ341" s="18" t="s">
        <v>89</v>
      </c>
      <c r="BK341" s="154">
        <f>ROUND(I341*H341,2)</f>
        <v>0</v>
      </c>
      <c r="BL341" s="18" t="s">
        <v>306</v>
      </c>
      <c r="BM341" s="153" t="s">
        <v>509</v>
      </c>
    </row>
    <row r="342" spans="1:65" s="2" customFormat="1" ht="19.5">
      <c r="A342" s="31"/>
      <c r="B342" s="32"/>
      <c r="C342" s="31"/>
      <c r="D342" s="155" t="s">
        <v>150</v>
      </c>
      <c r="E342" s="31"/>
      <c r="F342" s="156" t="s">
        <v>510</v>
      </c>
      <c r="G342" s="31"/>
      <c r="H342" s="31"/>
      <c r="I342" s="31"/>
      <c r="J342" s="31"/>
      <c r="K342" s="31"/>
      <c r="L342" s="32"/>
      <c r="M342" s="157"/>
      <c r="N342" s="158"/>
      <c r="O342" s="57"/>
      <c r="P342" s="57"/>
      <c r="Q342" s="57"/>
      <c r="R342" s="57"/>
      <c r="S342" s="57"/>
      <c r="T342" s="58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T342" s="18" t="s">
        <v>150</v>
      </c>
      <c r="AU342" s="18" t="s">
        <v>91</v>
      </c>
    </row>
    <row r="343" spans="1:65" s="13" customFormat="1" ht="11.25">
      <c r="B343" s="163"/>
      <c r="D343" s="155" t="s">
        <v>218</v>
      </c>
      <c r="E343" s="164" t="s">
        <v>1</v>
      </c>
      <c r="F343" s="165" t="s">
        <v>219</v>
      </c>
      <c r="H343" s="164" t="s">
        <v>1</v>
      </c>
      <c r="L343" s="163"/>
      <c r="M343" s="166"/>
      <c r="N343" s="167"/>
      <c r="O343" s="167"/>
      <c r="P343" s="167"/>
      <c r="Q343" s="167"/>
      <c r="R343" s="167"/>
      <c r="S343" s="167"/>
      <c r="T343" s="168"/>
      <c r="AT343" s="164" t="s">
        <v>218</v>
      </c>
      <c r="AU343" s="164" t="s">
        <v>91</v>
      </c>
      <c r="AV343" s="13" t="s">
        <v>89</v>
      </c>
      <c r="AW343" s="13" t="s">
        <v>36</v>
      </c>
      <c r="AX343" s="13" t="s">
        <v>81</v>
      </c>
      <c r="AY343" s="164" t="s">
        <v>140</v>
      </c>
    </row>
    <row r="344" spans="1:65" s="14" customFormat="1" ht="11.25">
      <c r="B344" s="169"/>
      <c r="D344" s="155" t="s">
        <v>218</v>
      </c>
      <c r="E344" s="170" t="s">
        <v>1</v>
      </c>
      <c r="F344" s="171" t="s">
        <v>370</v>
      </c>
      <c r="H344" s="172">
        <v>11.35</v>
      </c>
      <c r="L344" s="169"/>
      <c r="M344" s="173"/>
      <c r="N344" s="174"/>
      <c r="O344" s="174"/>
      <c r="P344" s="174"/>
      <c r="Q344" s="174"/>
      <c r="R344" s="174"/>
      <c r="S344" s="174"/>
      <c r="T344" s="175"/>
      <c r="AT344" s="170" t="s">
        <v>218</v>
      </c>
      <c r="AU344" s="170" t="s">
        <v>91</v>
      </c>
      <c r="AV344" s="14" t="s">
        <v>91</v>
      </c>
      <c r="AW344" s="14" t="s">
        <v>36</v>
      </c>
      <c r="AX344" s="14" t="s">
        <v>81</v>
      </c>
      <c r="AY344" s="170" t="s">
        <v>140</v>
      </c>
    </row>
    <row r="345" spans="1:65" s="14" customFormat="1" ht="11.25">
      <c r="B345" s="169"/>
      <c r="D345" s="155" t="s">
        <v>218</v>
      </c>
      <c r="E345" s="170" t="s">
        <v>1</v>
      </c>
      <c r="F345" s="171" t="s">
        <v>371</v>
      </c>
      <c r="H345" s="172">
        <v>11.35</v>
      </c>
      <c r="L345" s="169"/>
      <c r="M345" s="173"/>
      <c r="N345" s="174"/>
      <c r="O345" s="174"/>
      <c r="P345" s="174"/>
      <c r="Q345" s="174"/>
      <c r="R345" s="174"/>
      <c r="S345" s="174"/>
      <c r="T345" s="175"/>
      <c r="AT345" s="170" t="s">
        <v>218</v>
      </c>
      <c r="AU345" s="170" t="s">
        <v>91</v>
      </c>
      <c r="AV345" s="14" t="s">
        <v>91</v>
      </c>
      <c r="AW345" s="14" t="s">
        <v>36</v>
      </c>
      <c r="AX345" s="14" t="s">
        <v>81</v>
      </c>
      <c r="AY345" s="170" t="s">
        <v>140</v>
      </c>
    </row>
    <row r="346" spans="1:65" s="14" customFormat="1" ht="11.25">
      <c r="B346" s="169"/>
      <c r="D346" s="155" t="s">
        <v>218</v>
      </c>
      <c r="E346" s="170" t="s">
        <v>1</v>
      </c>
      <c r="F346" s="171" t="s">
        <v>372</v>
      </c>
      <c r="H346" s="172">
        <v>11.35</v>
      </c>
      <c r="L346" s="169"/>
      <c r="M346" s="173"/>
      <c r="N346" s="174"/>
      <c r="O346" s="174"/>
      <c r="P346" s="174"/>
      <c r="Q346" s="174"/>
      <c r="R346" s="174"/>
      <c r="S346" s="174"/>
      <c r="T346" s="175"/>
      <c r="AT346" s="170" t="s">
        <v>218</v>
      </c>
      <c r="AU346" s="170" t="s">
        <v>91</v>
      </c>
      <c r="AV346" s="14" t="s">
        <v>91</v>
      </c>
      <c r="AW346" s="14" t="s">
        <v>36</v>
      </c>
      <c r="AX346" s="14" t="s">
        <v>81</v>
      </c>
      <c r="AY346" s="170" t="s">
        <v>140</v>
      </c>
    </row>
    <row r="347" spans="1:65" s="14" customFormat="1" ht="11.25">
      <c r="B347" s="169"/>
      <c r="D347" s="155" t="s">
        <v>218</v>
      </c>
      <c r="E347" s="170" t="s">
        <v>1</v>
      </c>
      <c r="F347" s="171" t="s">
        <v>373</v>
      </c>
      <c r="H347" s="172">
        <v>11.35</v>
      </c>
      <c r="L347" s="169"/>
      <c r="M347" s="173"/>
      <c r="N347" s="174"/>
      <c r="O347" s="174"/>
      <c r="P347" s="174"/>
      <c r="Q347" s="174"/>
      <c r="R347" s="174"/>
      <c r="S347" s="174"/>
      <c r="T347" s="175"/>
      <c r="AT347" s="170" t="s">
        <v>218</v>
      </c>
      <c r="AU347" s="170" t="s">
        <v>91</v>
      </c>
      <c r="AV347" s="14" t="s">
        <v>91</v>
      </c>
      <c r="AW347" s="14" t="s">
        <v>36</v>
      </c>
      <c r="AX347" s="14" t="s">
        <v>81</v>
      </c>
      <c r="AY347" s="170" t="s">
        <v>140</v>
      </c>
    </row>
    <row r="348" spans="1:65" s="14" customFormat="1" ht="11.25">
      <c r="B348" s="169"/>
      <c r="D348" s="155" t="s">
        <v>218</v>
      </c>
      <c r="E348" s="170" t="s">
        <v>1</v>
      </c>
      <c r="F348" s="171" t="s">
        <v>374</v>
      </c>
      <c r="H348" s="172">
        <v>11.35</v>
      </c>
      <c r="L348" s="169"/>
      <c r="M348" s="173"/>
      <c r="N348" s="174"/>
      <c r="O348" s="174"/>
      <c r="P348" s="174"/>
      <c r="Q348" s="174"/>
      <c r="R348" s="174"/>
      <c r="S348" s="174"/>
      <c r="T348" s="175"/>
      <c r="AT348" s="170" t="s">
        <v>218</v>
      </c>
      <c r="AU348" s="170" t="s">
        <v>91</v>
      </c>
      <c r="AV348" s="14" t="s">
        <v>91</v>
      </c>
      <c r="AW348" s="14" t="s">
        <v>36</v>
      </c>
      <c r="AX348" s="14" t="s">
        <v>81</v>
      </c>
      <c r="AY348" s="170" t="s">
        <v>140</v>
      </c>
    </row>
    <row r="349" spans="1:65" s="14" customFormat="1" ht="11.25">
      <c r="B349" s="169"/>
      <c r="D349" s="155" t="s">
        <v>218</v>
      </c>
      <c r="E349" s="170" t="s">
        <v>1</v>
      </c>
      <c r="F349" s="171" t="s">
        <v>375</v>
      </c>
      <c r="H349" s="172">
        <v>12.21</v>
      </c>
      <c r="L349" s="169"/>
      <c r="M349" s="173"/>
      <c r="N349" s="174"/>
      <c r="O349" s="174"/>
      <c r="P349" s="174"/>
      <c r="Q349" s="174"/>
      <c r="R349" s="174"/>
      <c r="S349" s="174"/>
      <c r="T349" s="175"/>
      <c r="AT349" s="170" t="s">
        <v>218</v>
      </c>
      <c r="AU349" s="170" t="s">
        <v>91</v>
      </c>
      <c r="AV349" s="14" t="s">
        <v>91</v>
      </c>
      <c r="AW349" s="14" t="s">
        <v>36</v>
      </c>
      <c r="AX349" s="14" t="s">
        <v>81</v>
      </c>
      <c r="AY349" s="170" t="s">
        <v>140</v>
      </c>
    </row>
    <row r="350" spans="1:65" s="15" customFormat="1" ht="11.25">
      <c r="B350" s="176"/>
      <c r="D350" s="155" t="s">
        <v>218</v>
      </c>
      <c r="E350" s="177" t="s">
        <v>1</v>
      </c>
      <c r="F350" s="178" t="s">
        <v>225</v>
      </c>
      <c r="H350" s="179">
        <v>68.959999999999994</v>
      </c>
      <c r="L350" s="176"/>
      <c r="M350" s="180"/>
      <c r="N350" s="181"/>
      <c r="O350" s="181"/>
      <c r="P350" s="181"/>
      <c r="Q350" s="181"/>
      <c r="R350" s="181"/>
      <c r="S350" s="181"/>
      <c r="T350" s="182"/>
      <c r="AT350" s="177" t="s">
        <v>218</v>
      </c>
      <c r="AU350" s="177" t="s">
        <v>91</v>
      </c>
      <c r="AV350" s="15" t="s">
        <v>165</v>
      </c>
      <c r="AW350" s="15" t="s">
        <v>36</v>
      </c>
      <c r="AX350" s="15" t="s">
        <v>89</v>
      </c>
      <c r="AY350" s="177" t="s">
        <v>140</v>
      </c>
    </row>
    <row r="351" spans="1:65" s="2" customFormat="1" ht="16.5" customHeight="1">
      <c r="A351" s="31"/>
      <c r="B351" s="142"/>
      <c r="C351" s="143" t="s">
        <v>511</v>
      </c>
      <c r="D351" s="143" t="s">
        <v>143</v>
      </c>
      <c r="E351" s="144" t="s">
        <v>512</v>
      </c>
      <c r="F351" s="145" t="s">
        <v>513</v>
      </c>
      <c r="G351" s="146" t="s">
        <v>216</v>
      </c>
      <c r="H351" s="147">
        <v>68.150000000000006</v>
      </c>
      <c r="I351" s="148"/>
      <c r="J351" s="148">
        <f>ROUND(I351*H351,2)</f>
        <v>0</v>
      </c>
      <c r="K351" s="145" t="s">
        <v>147</v>
      </c>
      <c r="L351" s="32"/>
      <c r="M351" s="149" t="s">
        <v>1</v>
      </c>
      <c r="N351" s="150" t="s">
        <v>46</v>
      </c>
      <c r="O351" s="151">
        <v>0.06</v>
      </c>
      <c r="P351" s="151">
        <f>O351*H351</f>
        <v>4.0890000000000004</v>
      </c>
      <c r="Q351" s="151">
        <v>0</v>
      </c>
      <c r="R351" s="151">
        <f>Q351*H351</f>
        <v>0</v>
      </c>
      <c r="S351" s="151">
        <v>0</v>
      </c>
      <c r="T351" s="152">
        <f>S351*H351</f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53" t="s">
        <v>306</v>
      </c>
      <c r="AT351" s="153" t="s">
        <v>143</v>
      </c>
      <c r="AU351" s="153" t="s">
        <v>91</v>
      </c>
      <c r="AY351" s="18" t="s">
        <v>140</v>
      </c>
      <c r="BE351" s="154">
        <f>IF(N351="základní",J351,0)</f>
        <v>0</v>
      </c>
      <c r="BF351" s="154">
        <f>IF(N351="snížená",J351,0)</f>
        <v>0</v>
      </c>
      <c r="BG351" s="154">
        <f>IF(N351="zákl. přenesená",J351,0)</f>
        <v>0</v>
      </c>
      <c r="BH351" s="154">
        <f>IF(N351="sníž. přenesená",J351,0)</f>
        <v>0</v>
      </c>
      <c r="BI351" s="154">
        <f>IF(N351="nulová",J351,0)</f>
        <v>0</v>
      </c>
      <c r="BJ351" s="18" t="s">
        <v>89</v>
      </c>
      <c r="BK351" s="154">
        <f>ROUND(I351*H351,2)</f>
        <v>0</v>
      </c>
      <c r="BL351" s="18" t="s">
        <v>306</v>
      </c>
      <c r="BM351" s="153" t="s">
        <v>514</v>
      </c>
    </row>
    <row r="352" spans="1:65" s="13" customFormat="1" ht="11.25">
      <c r="B352" s="163"/>
      <c r="D352" s="155" t="s">
        <v>218</v>
      </c>
      <c r="E352" s="164" t="s">
        <v>1</v>
      </c>
      <c r="F352" s="165" t="s">
        <v>219</v>
      </c>
      <c r="H352" s="164" t="s">
        <v>1</v>
      </c>
      <c r="L352" s="163"/>
      <c r="M352" s="166"/>
      <c r="N352" s="167"/>
      <c r="O352" s="167"/>
      <c r="P352" s="167"/>
      <c r="Q352" s="167"/>
      <c r="R352" s="167"/>
      <c r="S352" s="167"/>
      <c r="T352" s="168"/>
      <c r="AT352" s="164" t="s">
        <v>218</v>
      </c>
      <c r="AU352" s="164" t="s">
        <v>91</v>
      </c>
      <c r="AV352" s="13" t="s">
        <v>89</v>
      </c>
      <c r="AW352" s="13" t="s">
        <v>36</v>
      </c>
      <c r="AX352" s="13" t="s">
        <v>81</v>
      </c>
      <c r="AY352" s="164" t="s">
        <v>140</v>
      </c>
    </row>
    <row r="353" spans="1:65" s="14" customFormat="1" ht="11.25">
      <c r="B353" s="169"/>
      <c r="D353" s="155" t="s">
        <v>218</v>
      </c>
      <c r="E353" s="170" t="s">
        <v>1</v>
      </c>
      <c r="F353" s="171" t="s">
        <v>344</v>
      </c>
      <c r="H353" s="172">
        <v>10.95</v>
      </c>
      <c r="L353" s="169"/>
      <c r="M353" s="173"/>
      <c r="N353" s="174"/>
      <c r="O353" s="174"/>
      <c r="P353" s="174"/>
      <c r="Q353" s="174"/>
      <c r="R353" s="174"/>
      <c r="S353" s="174"/>
      <c r="T353" s="175"/>
      <c r="AT353" s="170" t="s">
        <v>218</v>
      </c>
      <c r="AU353" s="170" t="s">
        <v>91</v>
      </c>
      <c r="AV353" s="14" t="s">
        <v>91</v>
      </c>
      <c r="AW353" s="14" t="s">
        <v>36</v>
      </c>
      <c r="AX353" s="14" t="s">
        <v>81</v>
      </c>
      <c r="AY353" s="170" t="s">
        <v>140</v>
      </c>
    </row>
    <row r="354" spans="1:65" s="14" customFormat="1" ht="11.25">
      <c r="B354" s="169"/>
      <c r="D354" s="155" t="s">
        <v>218</v>
      </c>
      <c r="E354" s="170" t="s">
        <v>1</v>
      </c>
      <c r="F354" s="171" t="s">
        <v>345</v>
      </c>
      <c r="H354" s="172">
        <v>11.43</v>
      </c>
      <c r="L354" s="169"/>
      <c r="M354" s="173"/>
      <c r="N354" s="174"/>
      <c r="O354" s="174"/>
      <c r="P354" s="174"/>
      <c r="Q354" s="174"/>
      <c r="R354" s="174"/>
      <c r="S354" s="174"/>
      <c r="T354" s="175"/>
      <c r="AT354" s="170" t="s">
        <v>218</v>
      </c>
      <c r="AU354" s="170" t="s">
        <v>91</v>
      </c>
      <c r="AV354" s="14" t="s">
        <v>91</v>
      </c>
      <c r="AW354" s="14" t="s">
        <v>36</v>
      </c>
      <c r="AX354" s="14" t="s">
        <v>81</v>
      </c>
      <c r="AY354" s="170" t="s">
        <v>140</v>
      </c>
    </row>
    <row r="355" spans="1:65" s="14" customFormat="1" ht="11.25">
      <c r="B355" s="169"/>
      <c r="D355" s="155" t="s">
        <v>218</v>
      </c>
      <c r="E355" s="170" t="s">
        <v>1</v>
      </c>
      <c r="F355" s="171" t="s">
        <v>346</v>
      </c>
      <c r="H355" s="172">
        <v>11.3</v>
      </c>
      <c r="L355" s="169"/>
      <c r="M355" s="173"/>
      <c r="N355" s="174"/>
      <c r="O355" s="174"/>
      <c r="P355" s="174"/>
      <c r="Q355" s="174"/>
      <c r="R355" s="174"/>
      <c r="S355" s="174"/>
      <c r="T355" s="175"/>
      <c r="AT355" s="170" t="s">
        <v>218</v>
      </c>
      <c r="AU355" s="170" t="s">
        <v>91</v>
      </c>
      <c r="AV355" s="14" t="s">
        <v>91</v>
      </c>
      <c r="AW355" s="14" t="s">
        <v>36</v>
      </c>
      <c r="AX355" s="14" t="s">
        <v>81</v>
      </c>
      <c r="AY355" s="170" t="s">
        <v>140</v>
      </c>
    </row>
    <row r="356" spans="1:65" s="14" customFormat="1" ht="11.25">
      <c r="B356" s="169"/>
      <c r="D356" s="155" t="s">
        <v>218</v>
      </c>
      <c r="E356" s="170" t="s">
        <v>1</v>
      </c>
      <c r="F356" s="171" t="s">
        <v>347</v>
      </c>
      <c r="H356" s="172">
        <v>11.11</v>
      </c>
      <c r="L356" s="169"/>
      <c r="M356" s="173"/>
      <c r="N356" s="174"/>
      <c r="O356" s="174"/>
      <c r="P356" s="174"/>
      <c r="Q356" s="174"/>
      <c r="R356" s="174"/>
      <c r="S356" s="174"/>
      <c r="T356" s="175"/>
      <c r="AT356" s="170" t="s">
        <v>218</v>
      </c>
      <c r="AU356" s="170" t="s">
        <v>91</v>
      </c>
      <c r="AV356" s="14" t="s">
        <v>91</v>
      </c>
      <c r="AW356" s="14" t="s">
        <v>36</v>
      </c>
      <c r="AX356" s="14" t="s">
        <v>81</v>
      </c>
      <c r="AY356" s="170" t="s">
        <v>140</v>
      </c>
    </row>
    <row r="357" spans="1:65" s="14" customFormat="1" ht="11.25">
      <c r="B357" s="169"/>
      <c r="D357" s="155" t="s">
        <v>218</v>
      </c>
      <c r="E357" s="170" t="s">
        <v>1</v>
      </c>
      <c r="F357" s="171" t="s">
        <v>348</v>
      </c>
      <c r="H357" s="172">
        <v>10.95</v>
      </c>
      <c r="L357" s="169"/>
      <c r="M357" s="173"/>
      <c r="N357" s="174"/>
      <c r="O357" s="174"/>
      <c r="P357" s="174"/>
      <c r="Q357" s="174"/>
      <c r="R357" s="174"/>
      <c r="S357" s="174"/>
      <c r="T357" s="175"/>
      <c r="AT357" s="170" t="s">
        <v>218</v>
      </c>
      <c r="AU357" s="170" t="s">
        <v>91</v>
      </c>
      <c r="AV357" s="14" t="s">
        <v>91</v>
      </c>
      <c r="AW357" s="14" t="s">
        <v>36</v>
      </c>
      <c r="AX357" s="14" t="s">
        <v>81</v>
      </c>
      <c r="AY357" s="170" t="s">
        <v>140</v>
      </c>
    </row>
    <row r="358" spans="1:65" s="14" customFormat="1" ht="11.25">
      <c r="B358" s="169"/>
      <c r="D358" s="155" t="s">
        <v>218</v>
      </c>
      <c r="E358" s="170" t="s">
        <v>1</v>
      </c>
      <c r="F358" s="171" t="s">
        <v>349</v>
      </c>
      <c r="H358" s="172">
        <v>12.41</v>
      </c>
      <c r="L358" s="169"/>
      <c r="M358" s="173"/>
      <c r="N358" s="174"/>
      <c r="O358" s="174"/>
      <c r="P358" s="174"/>
      <c r="Q358" s="174"/>
      <c r="R358" s="174"/>
      <c r="S358" s="174"/>
      <c r="T358" s="175"/>
      <c r="AT358" s="170" t="s">
        <v>218</v>
      </c>
      <c r="AU358" s="170" t="s">
        <v>91</v>
      </c>
      <c r="AV358" s="14" t="s">
        <v>91</v>
      </c>
      <c r="AW358" s="14" t="s">
        <v>36</v>
      </c>
      <c r="AX358" s="14" t="s">
        <v>81</v>
      </c>
      <c r="AY358" s="170" t="s">
        <v>140</v>
      </c>
    </row>
    <row r="359" spans="1:65" s="15" customFormat="1" ht="11.25">
      <c r="B359" s="176"/>
      <c r="D359" s="155" t="s">
        <v>218</v>
      </c>
      <c r="E359" s="177" t="s">
        <v>1</v>
      </c>
      <c r="F359" s="178" t="s">
        <v>225</v>
      </c>
      <c r="H359" s="179">
        <v>68.150000000000006</v>
      </c>
      <c r="L359" s="176"/>
      <c r="M359" s="180"/>
      <c r="N359" s="181"/>
      <c r="O359" s="181"/>
      <c r="P359" s="181"/>
      <c r="Q359" s="181"/>
      <c r="R359" s="181"/>
      <c r="S359" s="181"/>
      <c r="T359" s="182"/>
      <c r="AT359" s="177" t="s">
        <v>218</v>
      </c>
      <c r="AU359" s="177" t="s">
        <v>91</v>
      </c>
      <c r="AV359" s="15" t="s">
        <v>165</v>
      </c>
      <c r="AW359" s="15" t="s">
        <v>36</v>
      </c>
      <c r="AX359" s="15" t="s">
        <v>89</v>
      </c>
      <c r="AY359" s="177" t="s">
        <v>140</v>
      </c>
    </row>
    <row r="360" spans="1:65" s="2" customFormat="1" ht="16.5" customHeight="1">
      <c r="A360" s="31"/>
      <c r="B360" s="142"/>
      <c r="C360" s="190" t="s">
        <v>515</v>
      </c>
      <c r="D360" s="190" t="s">
        <v>486</v>
      </c>
      <c r="E360" s="191" t="s">
        <v>516</v>
      </c>
      <c r="F360" s="192" t="s">
        <v>517</v>
      </c>
      <c r="G360" s="193" t="s">
        <v>216</v>
      </c>
      <c r="H360" s="194">
        <v>74.965000000000003</v>
      </c>
      <c r="I360" s="195"/>
      <c r="J360" s="195">
        <f>ROUND(I360*H360,2)</f>
        <v>0</v>
      </c>
      <c r="K360" s="192" t="s">
        <v>287</v>
      </c>
      <c r="L360" s="196"/>
      <c r="M360" s="197" t="s">
        <v>1</v>
      </c>
      <c r="N360" s="198" t="s">
        <v>46</v>
      </c>
      <c r="O360" s="151">
        <v>0</v>
      </c>
      <c r="P360" s="151">
        <f>O360*H360</f>
        <v>0</v>
      </c>
      <c r="Q360" s="151">
        <v>2.0000000000000001E-4</v>
      </c>
      <c r="R360" s="151">
        <f>Q360*H360</f>
        <v>1.4993000000000001E-2</v>
      </c>
      <c r="S360" s="151">
        <v>0</v>
      </c>
      <c r="T360" s="152">
        <f>S360*H360</f>
        <v>0</v>
      </c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R360" s="153" t="s">
        <v>399</v>
      </c>
      <c r="AT360" s="153" t="s">
        <v>486</v>
      </c>
      <c r="AU360" s="153" t="s">
        <v>91</v>
      </c>
      <c r="AY360" s="18" t="s">
        <v>140</v>
      </c>
      <c r="BE360" s="154">
        <f>IF(N360="základní",J360,0)</f>
        <v>0</v>
      </c>
      <c r="BF360" s="154">
        <f>IF(N360="snížená",J360,0)</f>
        <v>0</v>
      </c>
      <c r="BG360" s="154">
        <f>IF(N360="zákl. přenesená",J360,0)</f>
        <v>0</v>
      </c>
      <c r="BH360" s="154">
        <f>IF(N360="sníž. přenesená",J360,0)</f>
        <v>0</v>
      </c>
      <c r="BI360" s="154">
        <f>IF(N360="nulová",J360,0)</f>
        <v>0</v>
      </c>
      <c r="BJ360" s="18" t="s">
        <v>89</v>
      </c>
      <c r="BK360" s="154">
        <f>ROUND(I360*H360,2)</f>
        <v>0</v>
      </c>
      <c r="BL360" s="18" t="s">
        <v>306</v>
      </c>
      <c r="BM360" s="153" t="s">
        <v>518</v>
      </c>
    </row>
    <row r="361" spans="1:65" s="2" customFormat="1" ht="29.25">
      <c r="A361" s="31"/>
      <c r="B361" s="32"/>
      <c r="C361" s="31"/>
      <c r="D361" s="155" t="s">
        <v>150</v>
      </c>
      <c r="E361" s="31"/>
      <c r="F361" s="156" t="s">
        <v>519</v>
      </c>
      <c r="G361" s="31"/>
      <c r="H361" s="31"/>
      <c r="I361" s="31"/>
      <c r="J361" s="31"/>
      <c r="K361" s="31"/>
      <c r="L361" s="32"/>
      <c r="M361" s="157"/>
      <c r="N361" s="158"/>
      <c r="O361" s="57"/>
      <c r="P361" s="57"/>
      <c r="Q361" s="57"/>
      <c r="R361" s="57"/>
      <c r="S361" s="57"/>
      <c r="T361" s="58"/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T361" s="18" t="s">
        <v>150</v>
      </c>
      <c r="AU361" s="18" t="s">
        <v>91</v>
      </c>
    </row>
    <row r="362" spans="1:65" s="14" customFormat="1" ht="11.25">
      <c r="B362" s="169"/>
      <c r="D362" s="155" t="s">
        <v>218</v>
      </c>
      <c r="F362" s="171" t="s">
        <v>520</v>
      </c>
      <c r="H362" s="172">
        <v>74.965000000000003</v>
      </c>
      <c r="L362" s="169"/>
      <c r="M362" s="173"/>
      <c r="N362" s="174"/>
      <c r="O362" s="174"/>
      <c r="P362" s="174"/>
      <c r="Q362" s="174"/>
      <c r="R362" s="174"/>
      <c r="S362" s="174"/>
      <c r="T362" s="175"/>
      <c r="AT362" s="170" t="s">
        <v>218</v>
      </c>
      <c r="AU362" s="170" t="s">
        <v>91</v>
      </c>
      <c r="AV362" s="14" t="s">
        <v>91</v>
      </c>
      <c r="AW362" s="14" t="s">
        <v>3</v>
      </c>
      <c r="AX362" s="14" t="s">
        <v>89</v>
      </c>
      <c r="AY362" s="170" t="s">
        <v>140</v>
      </c>
    </row>
    <row r="363" spans="1:65" s="2" customFormat="1" ht="21.75" customHeight="1">
      <c r="A363" s="31"/>
      <c r="B363" s="142"/>
      <c r="C363" s="143" t="s">
        <v>521</v>
      </c>
      <c r="D363" s="143" t="s">
        <v>143</v>
      </c>
      <c r="E363" s="144" t="s">
        <v>522</v>
      </c>
      <c r="F363" s="145" t="s">
        <v>523</v>
      </c>
      <c r="G363" s="146" t="s">
        <v>216</v>
      </c>
      <c r="H363" s="147">
        <v>78.373000000000005</v>
      </c>
      <c r="I363" s="148"/>
      <c r="J363" s="148">
        <f>ROUND(I363*H363,2)</f>
        <v>0</v>
      </c>
      <c r="K363" s="145" t="s">
        <v>287</v>
      </c>
      <c r="L363" s="32"/>
      <c r="M363" s="149" t="s">
        <v>1</v>
      </c>
      <c r="N363" s="150" t="s">
        <v>46</v>
      </c>
      <c r="O363" s="151">
        <v>2.5000000000000001E-2</v>
      </c>
      <c r="P363" s="151">
        <f>O363*H363</f>
        <v>1.9593250000000002</v>
      </c>
      <c r="Q363" s="151">
        <v>1.2E-4</v>
      </c>
      <c r="R363" s="151">
        <f>Q363*H363</f>
        <v>9.4047600000000016E-3</v>
      </c>
      <c r="S363" s="151">
        <v>0</v>
      </c>
      <c r="T363" s="152">
        <f>S363*H363</f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53" t="s">
        <v>306</v>
      </c>
      <c r="AT363" s="153" t="s">
        <v>143</v>
      </c>
      <c r="AU363" s="153" t="s">
        <v>91</v>
      </c>
      <c r="AY363" s="18" t="s">
        <v>140</v>
      </c>
      <c r="BE363" s="154">
        <f>IF(N363="základní",J363,0)</f>
        <v>0</v>
      </c>
      <c r="BF363" s="154">
        <f>IF(N363="snížená",J363,0)</f>
        <v>0</v>
      </c>
      <c r="BG363" s="154">
        <f>IF(N363="zákl. přenesená",J363,0)</f>
        <v>0</v>
      </c>
      <c r="BH363" s="154">
        <f>IF(N363="sníž. přenesená",J363,0)</f>
        <v>0</v>
      </c>
      <c r="BI363" s="154">
        <f>IF(N363="nulová",J363,0)</f>
        <v>0</v>
      </c>
      <c r="BJ363" s="18" t="s">
        <v>89</v>
      </c>
      <c r="BK363" s="154">
        <f>ROUND(I363*H363,2)</f>
        <v>0</v>
      </c>
      <c r="BL363" s="18" t="s">
        <v>306</v>
      </c>
      <c r="BM363" s="153" t="s">
        <v>524</v>
      </c>
    </row>
    <row r="364" spans="1:65" s="13" customFormat="1" ht="11.25">
      <c r="B364" s="163"/>
      <c r="D364" s="155" t="s">
        <v>218</v>
      </c>
      <c r="E364" s="164" t="s">
        <v>1</v>
      </c>
      <c r="F364" s="165" t="s">
        <v>525</v>
      </c>
      <c r="H364" s="164" t="s">
        <v>1</v>
      </c>
      <c r="L364" s="163"/>
      <c r="M364" s="166"/>
      <c r="N364" s="167"/>
      <c r="O364" s="167"/>
      <c r="P364" s="167"/>
      <c r="Q364" s="167"/>
      <c r="R364" s="167"/>
      <c r="S364" s="167"/>
      <c r="T364" s="168"/>
      <c r="AT364" s="164" t="s">
        <v>218</v>
      </c>
      <c r="AU364" s="164" t="s">
        <v>91</v>
      </c>
      <c r="AV364" s="13" t="s">
        <v>89</v>
      </c>
      <c r="AW364" s="13" t="s">
        <v>36</v>
      </c>
      <c r="AX364" s="13" t="s">
        <v>81</v>
      </c>
      <c r="AY364" s="164" t="s">
        <v>140</v>
      </c>
    </row>
    <row r="365" spans="1:65" s="13" customFormat="1" ht="11.25">
      <c r="B365" s="163"/>
      <c r="D365" s="155" t="s">
        <v>218</v>
      </c>
      <c r="E365" s="164" t="s">
        <v>1</v>
      </c>
      <c r="F365" s="165" t="s">
        <v>526</v>
      </c>
      <c r="H365" s="164" t="s">
        <v>1</v>
      </c>
      <c r="L365" s="163"/>
      <c r="M365" s="166"/>
      <c r="N365" s="167"/>
      <c r="O365" s="167"/>
      <c r="P365" s="167"/>
      <c r="Q365" s="167"/>
      <c r="R365" s="167"/>
      <c r="S365" s="167"/>
      <c r="T365" s="168"/>
      <c r="AT365" s="164" t="s">
        <v>218</v>
      </c>
      <c r="AU365" s="164" t="s">
        <v>91</v>
      </c>
      <c r="AV365" s="13" t="s">
        <v>89</v>
      </c>
      <c r="AW365" s="13" t="s">
        <v>36</v>
      </c>
      <c r="AX365" s="13" t="s">
        <v>81</v>
      </c>
      <c r="AY365" s="164" t="s">
        <v>140</v>
      </c>
    </row>
    <row r="366" spans="1:65" s="14" customFormat="1" ht="11.25">
      <c r="B366" s="169"/>
      <c r="D366" s="155" t="s">
        <v>218</v>
      </c>
      <c r="E366" s="170" t="s">
        <v>1</v>
      </c>
      <c r="F366" s="171" t="s">
        <v>527</v>
      </c>
      <c r="H366" s="172">
        <v>78.373000000000005</v>
      </c>
      <c r="L366" s="169"/>
      <c r="M366" s="173"/>
      <c r="N366" s="174"/>
      <c r="O366" s="174"/>
      <c r="P366" s="174"/>
      <c r="Q366" s="174"/>
      <c r="R366" s="174"/>
      <c r="S366" s="174"/>
      <c r="T366" s="175"/>
      <c r="AT366" s="170" t="s">
        <v>218</v>
      </c>
      <c r="AU366" s="170" t="s">
        <v>91</v>
      </c>
      <c r="AV366" s="14" t="s">
        <v>91</v>
      </c>
      <c r="AW366" s="14" t="s">
        <v>36</v>
      </c>
      <c r="AX366" s="14" t="s">
        <v>81</v>
      </c>
      <c r="AY366" s="170" t="s">
        <v>140</v>
      </c>
    </row>
    <row r="367" spans="1:65" s="15" customFormat="1" ht="11.25">
      <c r="B367" s="176"/>
      <c r="D367" s="155" t="s">
        <v>218</v>
      </c>
      <c r="E367" s="177" t="s">
        <v>1</v>
      </c>
      <c r="F367" s="178" t="s">
        <v>225</v>
      </c>
      <c r="H367" s="179">
        <v>78.373000000000005</v>
      </c>
      <c r="L367" s="176"/>
      <c r="M367" s="180"/>
      <c r="N367" s="181"/>
      <c r="O367" s="181"/>
      <c r="P367" s="181"/>
      <c r="Q367" s="181"/>
      <c r="R367" s="181"/>
      <c r="S367" s="181"/>
      <c r="T367" s="182"/>
      <c r="AT367" s="177" t="s">
        <v>218</v>
      </c>
      <c r="AU367" s="177" t="s">
        <v>91</v>
      </c>
      <c r="AV367" s="15" t="s">
        <v>165</v>
      </c>
      <c r="AW367" s="15" t="s">
        <v>36</v>
      </c>
      <c r="AX367" s="15" t="s">
        <v>89</v>
      </c>
      <c r="AY367" s="177" t="s">
        <v>140</v>
      </c>
    </row>
    <row r="368" spans="1:65" s="2" customFormat="1" ht="16.5" customHeight="1">
      <c r="A368" s="31"/>
      <c r="B368" s="142"/>
      <c r="C368" s="143" t="s">
        <v>528</v>
      </c>
      <c r="D368" s="143" t="s">
        <v>143</v>
      </c>
      <c r="E368" s="144" t="s">
        <v>529</v>
      </c>
      <c r="F368" s="145" t="s">
        <v>530</v>
      </c>
      <c r="G368" s="146" t="s">
        <v>471</v>
      </c>
      <c r="H368" s="147">
        <v>131.078</v>
      </c>
      <c r="I368" s="148"/>
      <c r="J368" s="148">
        <f>ROUND(I368*H368,2)</f>
        <v>0</v>
      </c>
      <c r="K368" s="145" t="s">
        <v>147</v>
      </c>
      <c r="L368" s="32"/>
      <c r="M368" s="149" t="s">
        <v>1</v>
      </c>
      <c r="N368" s="150" t="s">
        <v>46</v>
      </c>
      <c r="O368" s="151">
        <v>0</v>
      </c>
      <c r="P368" s="151">
        <f>O368*H368</f>
        <v>0</v>
      </c>
      <c r="Q368" s="151">
        <v>0</v>
      </c>
      <c r="R368" s="151">
        <f>Q368*H368</f>
        <v>0</v>
      </c>
      <c r="S368" s="151">
        <v>0</v>
      </c>
      <c r="T368" s="152">
        <f>S368*H368</f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153" t="s">
        <v>306</v>
      </c>
      <c r="AT368" s="153" t="s">
        <v>143</v>
      </c>
      <c r="AU368" s="153" t="s">
        <v>91</v>
      </c>
      <c r="AY368" s="18" t="s">
        <v>140</v>
      </c>
      <c r="BE368" s="154">
        <f>IF(N368="základní",J368,0)</f>
        <v>0</v>
      </c>
      <c r="BF368" s="154">
        <f>IF(N368="snížená",J368,0)</f>
        <v>0</v>
      </c>
      <c r="BG368" s="154">
        <f>IF(N368="zákl. přenesená",J368,0)</f>
        <v>0</v>
      </c>
      <c r="BH368" s="154">
        <f>IF(N368="sníž. přenesená",J368,0)</f>
        <v>0</v>
      </c>
      <c r="BI368" s="154">
        <f>IF(N368="nulová",J368,0)</f>
        <v>0</v>
      </c>
      <c r="BJ368" s="18" t="s">
        <v>89</v>
      </c>
      <c r="BK368" s="154">
        <f>ROUND(I368*H368,2)</f>
        <v>0</v>
      </c>
      <c r="BL368" s="18" t="s">
        <v>306</v>
      </c>
      <c r="BM368" s="153" t="s">
        <v>531</v>
      </c>
    </row>
    <row r="369" spans="1:65" s="12" customFormat="1" ht="22.9" customHeight="1">
      <c r="B369" s="130"/>
      <c r="D369" s="131" t="s">
        <v>80</v>
      </c>
      <c r="E369" s="140" t="s">
        <v>532</v>
      </c>
      <c r="F369" s="140" t="s">
        <v>533</v>
      </c>
      <c r="J369" s="141">
        <f>BK369</f>
        <v>0</v>
      </c>
      <c r="L369" s="130"/>
      <c r="M369" s="134"/>
      <c r="N369" s="135"/>
      <c r="O369" s="135"/>
      <c r="P369" s="136">
        <f>SUM(P370:P375)</f>
        <v>18.36</v>
      </c>
      <c r="Q369" s="135"/>
      <c r="R369" s="136">
        <f>SUM(R370:R375)</f>
        <v>0</v>
      </c>
      <c r="S369" s="135"/>
      <c r="T369" s="137">
        <f>SUM(T370:T375)</f>
        <v>0.59796000000000005</v>
      </c>
      <c r="AR369" s="131" t="s">
        <v>91</v>
      </c>
      <c r="AT369" s="138" t="s">
        <v>80</v>
      </c>
      <c r="AU369" s="138" t="s">
        <v>89</v>
      </c>
      <c r="AY369" s="131" t="s">
        <v>140</v>
      </c>
      <c r="BK369" s="139">
        <f>SUM(BK370:BK375)</f>
        <v>0</v>
      </c>
    </row>
    <row r="370" spans="1:65" s="2" customFormat="1" ht="16.5" customHeight="1">
      <c r="A370" s="31"/>
      <c r="B370" s="142"/>
      <c r="C370" s="143" t="s">
        <v>534</v>
      </c>
      <c r="D370" s="143" t="s">
        <v>143</v>
      </c>
      <c r="E370" s="144" t="s">
        <v>535</v>
      </c>
      <c r="F370" s="145" t="s">
        <v>536</v>
      </c>
      <c r="G370" s="146" t="s">
        <v>537</v>
      </c>
      <c r="H370" s="147">
        <v>12</v>
      </c>
      <c r="I370" s="148"/>
      <c r="J370" s="148">
        <f t="shared" ref="J370:J375" si="0">ROUND(I370*H370,2)</f>
        <v>0</v>
      </c>
      <c r="K370" s="145" t="s">
        <v>147</v>
      </c>
      <c r="L370" s="32"/>
      <c r="M370" s="149" t="s">
        <v>1</v>
      </c>
      <c r="N370" s="150" t="s">
        <v>46</v>
      </c>
      <c r="O370" s="151">
        <v>0.54800000000000004</v>
      </c>
      <c r="P370" s="151">
        <f t="shared" ref="P370:P375" si="1">O370*H370</f>
        <v>6.5760000000000005</v>
      </c>
      <c r="Q370" s="151">
        <v>0</v>
      </c>
      <c r="R370" s="151">
        <f t="shared" ref="R370:R375" si="2">Q370*H370</f>
        <v>0</v>
      </c>
      <c r="S370" s="151">
        <v>1.933E-2</v>
      </c>
      <c r="T370" s="152">
        <f t="shared" ref="T370:T375" si="3">S370*H370</f>
        <v>0.23196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153" t="s">
        <v>306</v>
      </c>
      <c r="AT370" s="153" t="s">
        <v>143</v>
      </c>
      <c r="AU370" s="153" t="s">
        <v>91</v>
      </c>
      <c r="AY370" s="18" t="s">
        <v>140</v>
      </c>
      <c r="BE370" s="154">
        <f t="shared" ref="BE370:BE375" si="4">IF(N370="základní",J370,0)</f>
        <v>0</v>
      </c>
      <c r="BF370" s="154">
        <f t="shared" ref="BF370:BF375" si="5">IF(N370="snížená",J370,0)</f>
        <v>0</v>
      </c>
      <c r="BG370" s="154">
        <f t="shared" ref="BG370:BG375" si="6">IF(N370="zákl. přenesená",J370,0)</f>
        <v>0</v>
      </c>
      <c r="BH370" s="154">
        <f t="shared" ref="BH370:BH375" si="7">IF(N370="sníž. přenesená",J370,0)</f>
        <v>0</v>
      </c>
      <c r="BI370" s="154">
        <f t="shared" ref="BI370:BI375" si="8">IF(N370="nulová",J370,0)</f>
        <v>0</v>
      </c>
      <c r="BJ370" s="18" t="s">
        <v>89</v>
      </c>
      <c r="BK370" s="154">
        <f t="shared" ref="BK370:BK375" si="9">ROUND(I370*H370,2)</f>
        <v>0</v>
      </c>
      <c r="BL370" s="18" t="s">
        <v>306</v>
      </c>
      <c r="BM370" s="153" t="s">
        <v>538</v>
      </c>
    </row>
    <row r="371" spans="1:65" s="2" customFormat="1" ht="16.5" customHeight="1">
      <c r="A371" s="31"/>
      <c r="B371" s="142"/>
      <c r="C371" s="143" t="s">
        <v>539</v>
      </c>
      <c r="D371" s="143" t="s">
        <v>143</v>
      </c>
      <c r="E371" s="144" t="s">
        <v>540</v>
      </c>
      <c r="F371" s="145" t="s">
        <v>541</v>
      </c>
      <c r="G371" s="146" t="s">
        <v>537</v>
      </c>
      <c r="H371" s="147">
        <v>12</v>
      </c>
      <c r="I371" s="148"/>
      <c r="J371" s="148">
        <f t="shared" si="0"/>
        <v>0</v>
      </c>
      <c r="K371" s="145" t="s">
        <v>147</v>
      </c>
      <c r="L371" s="32"/>
      <c r="M371" s="149" t="s">
        <v>1</v>
      </c>
      <c r="N371" s="150" t="s">
        <v>46</v>
      </c>
      <c r="O371" s="151">
        <v>0.36199999999999999</v>
      </c>
      <c r="P371" s="151">
        <f t="shared" si="1"/>
        <v>4.3439999999999994</v>
      </c>
      <c r="Q371" s="151">
        <v>0</v>
      </c>
      <c r="R371" s="151">
        <f t="shared" si="2"/>
        <v>0</v>
      </c>
      <c r="S371" s="151">
        <v>1.9460000000000002E-2</v>
      </c>
      <c r="T371" s="152">
        <f t="shared" si="3"/>
        <v>0.23352000000000001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53" t="s">
        <v>306</v>
      </c>
      <c r="AT371" s="153" t="s">
        <v>143</v>
      </c>
      <c r="AU371" s="153" t="s">
        <v>91</v>
      </c>
      <c r="AY371" s="18" t="s">
        <v>140</v>
      </c>
      <c r="BE371" s="154">
        <f t="shared" si="4"/>
        <v>0</v>
      </c>
      <c r="BF371" s="154">
        <f t="shared" si="5"/>
        <v>0</v>
      </c>
      <c r="BG371" s="154">
        <f t="shared" si="6"/>
        <v>0</v>
      </c>
      <c r="BH371" s="154">
        <f t="shared" si="7"/>
        <v>0</v>
      </c>
      <c r="BI371" s="154">
        <f t="shared" si="8"/>
        <v>0</v>
      </c>
      <c r="BJ371" s="18" t="s">
        <v>89</v>
      </c>
      <c r="BK371" s="154">
        <f t="shared" si="9"/>
        <v>0</v>
      </c>
      <c r="BL371" s="18" t="s">
        <v>306</v>
      </c>
      <c r="BM371" s="153" t="s">
        <v>542</v>
      </c>
    </row>
    <row r="372" spans="1:65" s="2" customFormat="1" ht="16.5" customHeight="1">
      <c r="A372" s="31"/>
      <c r="B372" s="142"/>
      <c r="C372" s="143" t="s">
        <v>543</v>
      </c>
      <c r="D372" s="143" t="s">
        <v>143</v>
      </c>
      <c r="E372" s="144" t="s">
        <v>544</v>
      </c>
      <c r="F372" s="145" t="s">
        <v>545</v>
      </c>
      <c r="G372" s="146" t="s">
        <v>537</v>
      </c>
      <c r="H372" s="147">
        <v>6</v>
      </c>
      <c r="I372" s="148"/>
      <c r="J372" s="148">
        <f t="shared" si="0"/>
        <v>0</v>
      </c>
      <c r="K372" s="145" t="s">
        <v>147</v>
      </c>
      <c r="L372" s="32"/>
      <c r="M372" s="149" t="s">
        <v>1</v>
      </c>
      <c r="N372" s="150" t="s">
        <v>46</v>
      </c>
      <c r="O372" s="151">
        <v>0.57899999999999996</v>
      </c>
      <c r="P372" s="151">
        <f t="shared" si="1"/>
        <v>3.4739999999999998</v>
      </c>
      <c r="Q372" s="151">
        <v>0</v>
      </c>
      <c r="R372" s="151">
        <f t="shared" si="2"/>
        <v>0</v>
      </c>
      <c r="S372" s="151">
        <v>1.8800000000000001E-2</v>
      </c>
      <c r="T372" s="152">
        <f t="shared" si="3"/>
        <v>0.11280000000000001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53" t="s">
        <v>306</v>
      </c>
      <c r="AT372" s="153" t="s">
        <v>143</v>
      </c>
      <c r="AU372" s="153" t="s">
        <v>91</v>
      </c>
      <c r="AY372" s="18" t="s">
        <v>140</v>
      </c>
      <c r="BE372" s="154">
        <f t="shared" si="4"/>
        <v>0</v>
      </c>
      <c r="BF372" s="154">
        <f t="shared" si="5"/>
        <v>0</v>
      </c>
      <c r="BG372" s="154">
        <f t="shared" si="6"/>
        <v>0</v>
      </c>
      <c r="BH372" s="154">
        <f t="shared" si="7"/>
        <v>0</v>
      </c>
      <c r="BI372" s="154">
        <f t="shared" si="8"/>
        <v>0</v>
      </c>
      <c r="BJ372" s="18" t="s">
        <v>89</v>
      </c>
      <c r="BK372" s="154">
        <f t="shared" si="9"/>
        <v>0</v>
      </c>
      <c r="BL372" s="18" t="s">
        <v>306</v>
      </c>
      <c r="BM372" s="153" t="s">
        <v>546</v>
      </c>
    </row>
    <row r="373" spans="1:65" s="2" customFormat="1" ht="16.5" customHeight="1">
      <c r="A373" s="31"/>
      <c r="B373" s="142"/>
      <c r="C373" s="143" t="s">
        <v>547</v>
      </c>
      <c r="D373" s="143" t="s">
        <v>143</v>
      </c>
      <c r="E373" s="144" t="s">
        <v>548</v>
      </c>
      <c r="F373" s="145" t="s">
        <v>549</v>
      </c>
      <c r="G373" s="146" t="s">
        <v>537</v>
      </c>
      <c r="H373" s="147">
        <v>6</v>
      </c>
      <c r="I373" s="148"/>
      <c r="J373" s="148">
        <f t="shared" si="0"/>
        <v>0</v>
      </c>
      <c r="K373" s="145" t="s">
        <v>147</v>
      </c>
      <c r="L373" s="32"/>
      <c r="M373" s="149" t="s">
        <v>1</v>
      </c>
      <c r="N373" s="150" t="s">
        <v>46</v>
      </c>
      <c r="O373" s="151">
        <v>0.217</v>
      </c>
      <c r="P373" s="151">
        <f t="shared" si="1"/>
        <v>1.302</v>
      </c>
      <c r="Q373" s="151">
        <v>0</v>
      </c>
      <c r="R373" s="151">
        <f t="shared" si="2"/>
        <v>0</v>
      </c>
      <c r="S373" s="151">
        <v>1.56E-3</v>
      </c>
      <c r="T373" s="152">
        <f t="shared" si="3"/>
        <v>9.3600000000000003E-3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53" t="s">
        <v>306</v>
      </c>
      <c r="AT373" s="153" t="s">
        <v>143</v>
      </c>
      <c r="AU373" s="153" t="s">
        <v>91</v>
      </c>
      <c r="AY373" s="18" t="s">
        <v>140</v>
      </c>
      <c r="BE373" s="154">
        <f t="shared" si="4"/>
        <v>0</v>
      </c>
      <c r="BF373" s="154">
        <f t="shared" si="5"/>
        <v>0</v>
      </c>
      <c r="BG373" s="154">
        <f t="shared" si="6"/>
        <v>0</v>
      </c>
      <c r="BH373" s="154">
        <f t="shared" si="7"/>
        <v>0</v>
      </c>
      <c r="BI373" s="154">
        <f t="shared" si="8"/>
        <v>0</v>
      </c>
      <c r="BJ373" s="18" t="s">
        <v>89</v>
      </c>
      <c r="BK373" s="154">
        <f t="shared" si="9"/>
        <v>0</v>
      </c>
      <c r="BL373" s="18" t="s">
        <v>306</v>
      </c>
      <c r="BM373" s="153" t="s">
        <v>550</v>
      </c>
    </row>
    <row r="374" spans="1:65" s="2" customFormat="1" ht="16.5" customHeight="1">
      <c r="A374" s="31"/>
      <c r="B374" s="142"/>
      <c r="C374" s="143" t="s">
        <v>551</v>
      </c>
      <c r="D374" s="143" t="s">
        <v>143</v>
      </c>
      <c r="E374" s="144" t="s">
        <v>552</v>
      </c>
      <c r="F374" s="145" t="s">
        <v>553</v>
      </c>
      <c r="G374" s="146" t="s">
        <v>537</v>
      </c>
      <c r="H374" s="147">
        <v>12</v>
      </c>
      <c r="I374" s="148"/>
      <c r="J374" s="148">
        <f t="shared" si="0"/>
        <v>0</v>
      </c>
      <c r="K374" s="145" t="s">
        <v>147</v>
      </c>
      <c r="L374" s="32"/>
      <c r="M374" s="149" t="s">
        <v>1</v>
      </c>
      <c r="N374" s="150" t="s">
        <v>46</v>
      </c>
      <c r="O374" s="151">
        <v>0.222</v>
      </c>
      <c r="P374" s="151">
        <f t="shared" si="1"/>
        <v>2.6640000000000001</v>
      </c>
      <c r="Q374" s="151">
        <v>0</v>
      </c>
      <c r="R374" s="151">
        <f t="shared" si="2"/>
        <v>0</v>
      </c>
      <c r="S374" s="151">
        <v>8.5999999999999998E-4</v>
      </c>
      <c r="T374" s="152">
        <f t="shared" si="3"/>
        <v>1.0319999999999999E-2</v>
      </c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R374" s="153" t="s">
        <v>306</v>
      </c>
      <c r="AT374" s="153" t="s">
        <v>143</v>
      </c>
      <c r="AU374" s="153" t="s">
        <v>91</v>
      </c>
      <c r="AY374" s="18" t="s">
        <v>140</v>
      </c>
      <c r="BE374" s="154">
        <f t="shared" si="4"/>
        <v>0</v>
      </c>
      <c r="BF374" s="154">
        <f t="shared" si="5"/>
        <v>0</v>
      </c>
      <c r="BG374" s="154">
        <f t="shared" si="6"/>
        <v>0</v>
      </c>
      <c r="BH374" s="154">
        <f t="shared" si="7"/>
        <v>0</v>
      </c>
      <c r="BI374" s="154">
        <f t="shared" si="8"/>
        <v>0</v>
      </c>
      <c r="BJ374" s="18" t="s">
        <v>89</v>
      </c>
      <c r="BK374" s="154">
        <f t="shared" si="9"/>
        <v>0</v>
      </c>
      <c r="BL374" s="18" t="s">
        <v>306</v>
      </c>
      <c r="BM374" s="153" t="s">
        <v>554</v>
      </c>
    </row>
    <row r="375" spans="1:65" s="2" customFormat="1" ht="16.5" customHeight="1">
      <c r="A375" s="31"/>
      <c r="B375" s="142"/>
      <c r="C375" s="143" t="s">
        <v>555</v>
      </c>
      <c r="D375" s="143" t="s">
        <v>143</v>
      </c>
      <c r="E375" s="144" t="s">
        <v>556</v>
      </c>
      <c r="F375" s="145" t="s">
        <v>557</v>
      </c>
      <c r="G375" s="146" t="s">
        <v>471</v>
      </c>
      <c r="H375" s="147">
        <v>66.347999999999999</v>
      </c>
      <c r="I375" s="148"/>
      <c r="J375" s="148">
        <f t="shared" si="0"/>
        <v>0</v>
      </c>
      <c r="K375" s="145" t="s">
        <v>147</v>
      </c>
      <c r="L375" s="32"/>
      <c r="M375" s="149" t="s">
        <v>1</v>
      </c>
      <c r="N375" s="150" t="s">
        <v>46</v>
      </c>
      <c r="O375" s="151">
        <v>0</v>
      </c>
      <c r="P375" s="151">
        <f t="shared" si="1"/>
        <v>0</v>
      </c>
      <c r="Q375" s="151">
        <v>0</v>
      </c>
      <c r="R375" s="151">
        <f t="shared" si="2"/>
        <v>0</v>
      </c>
      <c r="S375" s="151">
        <v>0</v>
      </c>
      <c r="T375" s="152">
        <f t="shared" si="3"/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53" t="s">
        <v>306</v>
      </c>
      <c r="AT375" s="153" t="s">
        <v>143</v>
      </c>
      <c r="AU375" s="153" t="s">
        <v>91</v>
      </c>
      <c r="AY375" s="18" t="s">
        <v>140</v>
      </c>
      <c r="BE375" s="154">
        <f t="shared" si="4"/>
        <v>0</v>
      </c>
      <c r="BF375" s="154">
        <f t="shared" si="5"/>
        <v>0</v>
      </c>
      <c r="BG375" s="154">
        <f t="shared" si="6"/>
        <v>0</v>
      </c>
      <c r="BH375" s="154">
        <f t="shared" si="7"/>
        <v>0</v>
      </c>
      <c r="BI375" s="154">
        <f t="shared" si="8"/>
        <v>0</v>
      </c>
      <c r="BJ375" s="18" t="s">
        <v>89</v>
      </c>
      <c r="BK375" s="154">
        <f t="shared" si="9"/>
        <v>0</v>
      </c>
      <c r="BL375" s="18" t="s">
        <v>306</v>
      </c>
      <c r="BM375" s="153" t="s">
        <v>558</v>
      </c>
    </row>
    <row r="376" spans="1:65" s="12" customFormat="1" ht="22.9" customHeight="1">
      <c r="B376" s="130"/>
      <c r="D376" s="131" t="s">
        <v>80</v>
      </c>
      <c r="E376" s="140" t="s">
        <v>559</v>
      </c>
      <c r="F376" s="140" t="s">
        <v>560</v>
      </c>
      <c r="J376" s="141">
        <f>BK376</f>
        <v>0</v>
      </c>
      <c r="L376" s="130"/>
      <c r="M376" s="134"/>
      <c r="N376" s="135"/>
      <c r="O376" s="135"/>
      <c r="P376" s="136">
        <f>SUM(P377:P435)</f>
        <v>287.09211299999998</v>
      </c>
      <c r="Q376" s="135"/>
      <c r="R376" s="136">
        <f>SUM(R377:R435)</f>
        <v>6.1372933699999983</v>
      </c>
      <c r="S376" s="135"/>
      <c r="T376" s="137">
        <f>SUM(T377:T435)</f>
        <v>0</v>
      </c>
      <c r="AR376" s="131" t="s">
        <v>91</v>
      </c>
      <c r="AT376" s="138" t="s">
        <v>80</v>
      </c>
      <c r="AU376" s="138" t="s">
        <v>89</v>
      </c>
      <c r="AY376" s="131" t="s">
        <v>140</v>
      </c>
      <c r="BK376" s="139">
        <f>SUM(BK377:BK435)</f>
        <v>0</v>
      </c>
    </row>
    <row r="377" spans="1:65" s="2" customFormat="1" ht="16.5" customHeight="1">
      <c r="A377" s="31"/>
      <c r="B377" s="142"/>
      <c r="C377" s="143" t="s">
        <v>561</v>
      </c>
      <c r="D377" s="143" t="s">
        <v>143</v>
      </c>
      <c r="E377" s="144" t="s">
        <v>562</v>
      </c>
      <c r="F377" s="145" t="s">
        <v>563</v>
      </c>
      <c r="G377" s="146" t="s">
        <v>216</v>
      </c>
      <c r="H377" s="147">
        <v>45.981999999999999</v>
      </c>
      <c r="I377" s="148"/>
      <c r="J377" s="148">
        <f>ROUND(I377*H377,2)</f>
        <v>0</v>
      </c>
      <c r="K377" s="145" t="s">
        <v>147</v>
      </c>
      <c r="L377" s="32"/>
      <c r="M377" s="149" t="s">
        <v>1</v>
      </c>
      <c r="N377" s="150" t="s">
        <v>46</v>
      </c>
      <c r="O377" s="151">
        <v>1.296</v>
      </c>
      <c r="P377" s="151">
        <f>O377*H377</f>
        <v>59.592672</v>
      </c>
      <c r="Q377" s="151">
        <v>4.5539999999999997E-2</v>
      </c>
      <c r="R377" s="151">
        <f>Q377*H377</f>
        <v>2.0940202799999996</v>
      </c>
      <c r="S377" s="151">
        <v>0</v>
      </c>
      <c r="T377" s="152">
        <f>S377*H377</f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53" t="s">
        <v>306</v>
      </c>
      <c r="AT377" s="153" t="s">
        <v>143</v>
      </c>
      <c r="AU377" s="153" t="s">
        <v>91</v>
      </c>
      <c r="AY377" s="18" t="s">
        <v>140</v>
      </c>
      <c r="BE377" s="154">
        <f>IF(N377="základní",J377,0)</f>
        <v>0</v>
      </c>
      <c r="BF377" s="154">
        <f>IF(N377="snížená",J377,0)</f>
        <v>0</v>
      </c>
      <c r="BG377" s="154">
        <f>IF(N377="zákl. přenesená",J377,0)</f>
        <v>0</v>
      </c>
      <c r="BH377" s="154">
        <f>IF(N377="sníž. přenesená",J377,0)</f>
        <v>0</v>
      </c>
      <c r="BI377" s="154">
        <f>IF(N377="nulová",J377,0)</f>
        <v>0</v>
      </c>
      <c r="BJ377" s="18" t="s">
        <v>89</v>
      </c>
      <c r="BK377" s="154">
        <f>ROUND(I377*H377,2)</f>
        <v>0</v>
      </c>
      <c r="BL377" s="18" t="s">
        <v>306</v>
      </c>
      <c r="BM377" s="153" t="s">
        <v>564</v>
      </c>
    </row>
    <row r="378" spans="1:65" s="13" customFormat="1" ht="11.25">
      <c r="B378" s="163"/>
      <c r="D378" s="155" t="s">
        <v>218</v>
      </c>
      <c r="E378" s="164" t="s">
        <v>1</v>
      </c>
      <c r="F378" s="165" t="s">
        <v>219</v>
      </c>
      <c r="H378" s="164" t="s">
        <v>1</v>
      </c>
      <c r="L378" s="163"/>
      <c r="M378" s="166"/>
      <c r="N378" s="167"/>
      <c r="O378" s="167"/>
      <c r="P378" s="167"/>
      <c r="Q378" s="167"/>
      <c r="R378" s="167"/>
      <c r="S378" s="167"/>
      <c r="T378" s="168"/>
      <c r="AT378" s="164" t="s">
        <v>218</v>
      </c>
      <c r="AU378" s="164" t="s">
        <v>91</v>
      </c>
      <c r="AV378" s="13" t="s">
        <v>89</v>
      </c>
      <c r="AW378" s="13" t="s">
        <v>36</v>
      </c>
      <c r="AX378" s="13" t="s">
        <v>81</v>
      </c>
      <c r="AY378" s="164" t="s">
        <v>140</v>
      </c>
    </row>
    <row r="379" spans="1:65" s="14" customFormat="1" ht="11.25">
      <c r="B379" s="169"/>
      <c r="D379" s="155" t="s">
        <v>218</v>
      </c>
      <c r="E379" s="170" t="s">
        <v>1</v>
      </c>
      <c r="F379" s="171" t="s">
        <v>565</v>
      </c>
      <c r="H379" s="172">
        <v>11.952</v>
      </c>
      <c r="L379" s="169"/>
      <c r="M379" s="173"/>
      <c r="N379" s="174"/>
      <c r="O379" s="174"/>
      <c r="P379" s="174"/>
      <c r="Q379" s="174"/>
      <c r="R379" s="174"/>
      <c r="S379" s="174"/>
      <c r="T379" s="175"/>
      <c r="AT379" s="170" t="s">
        <v>218</v>
      </c>
      <c r="AU379" s="170" t="s">
        <v>91</v>
      </c>
      <c r="AV379" s="14" t="s">
        <v>91</v>
      </c>
      <c r="AW379" s="14" t="s">
        <v>36</v>
      </c>
      <c r="AX379" s="14" t="s">
        <v>81</v>
      </c>
      <c r="AY379" s="170" t="s">
        <v>140</v>
      </c>
    </row>
    <row r="380" spans="1:65" s="14" customFormat="1" ht="11.25">
      <c r="B380" s="169"/>
      <c r="D380" s="155" t="s">
        <v>218</v>
      </c>
      <c r="E380" s="170" t="s">
        <v>1</v>
      </c>
      <c r="F380" s="171" t="s">
        <v>566</v>
      </c>
      <c r="H380" s="172">
        <v>5.3949999999999996</v>
      </c>
      <c r="L380" s="169"/>
      <c r="M380" s="173"/>
      <c r="N380" s="174"/>
      <c r="O380" s="174"/>
      <c r="P380" s="174"/>
      <c r="Q380" s="174"/>
      <c r="R380" s="174"/>
      <c r="S380" s="174"/>
      <c r="T380" s="175"/>
      <c r="AT380" s="170" t="s">
        <v>218</v>
      </c>
      <c r="AU380" s="170" t="s">
        <v>91</v>
      </c>
      <c r="AV380" s="14" t="s">
        <v>91</v>
      </c>
      <c r="AW380" s="14" t="s">
        <v>36</v>
      </c>
      <c r="AX380" s="14" t="s">
        <v>81</v>
      </c>
      <c r="AY380" s="170" t="s">
        <v>140</v>
      </c>
    </row>
    <row r="381" spans="1:65" s="14" customFormat="1" ht="11.25">
      <c r="B381" s="169"/>
      <c r="D381" s="155" t="s">
        <v>218</v>
      </c>
      <c r="E381" s="170" t="s">
        <v>1</v>
      </c>
      <c r="F381" s="171" t="s">
        <v>567</v>
      </c>
      <c r="H381" s="172">
        <v>5.3949999999999996</v>
      </c>
      <c r="L381" s="169"/>
      <c r="M381" s="173"/>
      <c r="N381" s="174"/>
      <c r="O381" s="174"/>
      <c r="P381" s="174"/>
      <c r="Q381" s="174"/>
      <c r="R381" s="174"/>
      <c r="S381" s="174"/>
      <c r="T381" s="175"/>
      <c r="AT381" s="170" t="s">
        <v>218</v>
      </c>
      <c r="AU381" s="170" t="s">
        <v>91</v>
      </c>
      <c r="AV381" s="14" t="s">
        <v>91</v>
      </c>
      <c r="AW381" s="14" t="s">
        <v>36</v>
      </c>
      <c r="AX381" s="14" t="s">
        <v>81</v>
      </c>
      <c r="AY381" s="170" t="s">
        <v>140</v>
      </c>
    </row>
    <row r="382" spans="1:65" s="14" customFormat="1" ht="11.25">
      <c r="B382" s="169"/>
      <c r="D382" s="155" t="s">
        <v>218</v>
      </c>
      <c r="E382" s="170" t="s">
        <v>1</v>
      </c>
      <c r="F382" s="171" t="s">
        <v>568</v>
      </c>
      <c r="H382" s="172">
        <v>5.5609999999999999</v>
      </c>
      <c r="L382" s="169"/>
      <c r="M382" s="173"/>
      <c r="N382" s="174"/>
      <c r="O382" s="174"/>
      <c r="P382" s="174"/>
      <c r="Q382" s="174"/>
      <c r="R382" s="174"/>
      <c r="S382" s="174"/>
      <c r="T382" s="175"/>
      <c r="AT382" s="170" t="s">
        <v>218</v>
      </c>
      <c r="AU382" s="170" t="s">
        <v>91</v>
      </c>
      <c r="AV382" s="14" t="s">
        <v>91</v>
      </c>
      <c r="AW382" s="14" t="s">
        <v>36</v>
      </c>
      <c r="AX382" s="14" t="s">
        <v>81</v>
      </c>
      <c r="AY382" s="170" t="s">
        <v>140</v>
      </c>
    </row>
    <row r="383" spans="1:65" s="14" customFormat="1" ht="11.25">
      <c r="B383" s="169"/>
      <c r="D383" s="155" t="s">
        <v>218</v>
      </c>
      <c r="E383" s="170" t="s">
        <v>1</v>
      </c>
      <c r="F383" s="171" t="s">
        <v>569</v>
      </c>
      <c r="H383" s="172">
        <v>11.952</v>
      </c>
      <c r="L383" s="169"/>
      <c r="M383" s="173"/>
      <c r="N383" s="174"/>
      <c r="O383" s="174"/>
      <c r="P383" s="174"/>
      <c r="Q383" s="174"/>
      <c r="R383" s="174"/>
      <c r="S383" s="174"/>
      <c r="T383" s="175"/>
      <c r="AT383" s="170" t="s">
        <v>218</v>
      </c>
      <c r="AU383" s="170" t="s">
        <v>91</v>
      </c>
      <c r="AV383" s="14" t="s">
        <v>91</v>
      </c>
      <c r="AW383" s="14" t="s">
        <v>36</v>
      </c>
      <c r="AX383" s="14" t="s">
        <v>81</v>
      </c>
      <c r="AY383" s="170" t="s">
        <v>140</v>
      </c>
    </row>
    <row r="384" spans="1:65" s="14" customFormat="1" ht="11.25">
      <c r="B384" s="169"/>
      <c r="D384" s="155" t="s">
        <v>218</v>
      </c>
      <c r="E384" s="170" t="s">
        <v>1</v>
      </c>
      <c r="F384" s="171" t="s">
        <v>570</v>
      </c>
      <c r="H384" s="172">
        <v>5.7270000000000003</v>
      </c>
      <c r="L384" s="169"/>
      <c r="M384" s="173"/>
      <c r="N384" s="174"/>
      <c r="O384" s="174"/>
      <c r="P384" s="174"/>
      <c r="Q384" s="174"/>
      <c r="R384" s="174"/>
      <c r="S384" s="174"/>
      <c r="T384" s="175"/>
      <c r="AT384" s="170" t="s">
        <v>218</v>
      </c>
      <c r="AU384" s="170" t="s">
        <v>91</v>
      </c>
      <c r="AV384" s="14" t="s">
        <v>91</v>
      </c>
      <c r="AW384" s="14" t="s">
        <v>36</v>
      </c>
      <c r="AX384" s="14" t="s">
        <v>81</v>
      </c>
      <c r="AY384" s="170" t="s">
        <v>140</v>
      </c>
    </row>
    <row r="385" spans="1:65" s="15" customFormat="1" ht="11.25">
      <c r="B385" s="176"/>
      <c r="D385" s="155" t="s">
        <v>218</v>
      </c>
      <c r="E385" s="177" t="s">
        <v>1</v>
      </c>
      <c r="F385" s="178" t="s">
        <v>225</v>
      </c>
      <c r="H385" s="179">
        <v>45.981999999999999</v>
      </c>
      <c r="L385" s="176"/>
      <c r="M385" s="180"/>
      <c r="N385" s="181"/>
      <c r="O385" s="181"/>
      <c r="P385" s="181"/>
      <c r="Q385" s="181"/>
      <c r="R385" s="181"/>
      <c r="S385" s="181"/>
      <c r="T385" s="182"/>
      <c r="AT385" s="177" t="s">
        <v>218</v>
      </c>
      <c r="AU385" s="177" t="s">
        <v>91</v>
      </c>
      <c r="AV385" s="15" t="s">
        <v>165</v>
      </c>
      <c r="AW385" s="15" t="s">
        <v>36</v>
      </c>
      <c r="AX385" s="15" t="s">
        <v>89</v>
      </c>
      <c r="AY385" s="177" t="s">
        <v>140</v>
      </c>
    </row>
    <row r="386" spans="1:65" s="2" customFormat="1" ht="16.5" customHeight="1">
      <c r="A386" s="31"/>
      <c r="B386" s="142"/>
      <c r="C386" s="143" t="s">
        <v>571</v>
      </c>
      <c r="D386" s="143" t="s">
        <v>143</v>
      </c>
      <c r="E386" s="144" t="s">
        <v>572</v>
      </c>
      <c r="F386" s="145" t="s">
        <v>573</v>
      </c>
      <c r="G386" s="146" t="s">
        <v>216</v>
      </c>
      <c r="H386" s="147">
        <v>98.77</v>
      </c>
      <c r="I386" s="148"/>
      <c r="J386" s="148">
        <f>ROUND(I386*H386,2)</f>
        <v>0</v>
      </c>
      <c r="K386" s="145" t="s">
        <v>147</v>
      </c>
      <c r="L386" s="32"/>
      <c r="M386" s="149" t="s">
        <v>1</v>
      </c>
      <c r="N386" s="150" t="s">
        <v>46</v>
      </c>
      <c r="O386" s="151">
        <v>6.4000000000000001E-2</v>
      </c>
      <c r="P386" s="151">
        <f>O386*H386</f>
        <v>6.3212799999999998</v>
      </c>
      <c r="Q386" s="151">
        <v>2.0000000000000001E-4</v>
      </c>
      <c r="R386" s="151">
        <f>Q386*H386</f>
        <v>1.9754000000000001E-2</v>
      </c>
      <c r="S386" s="151">
        <v>0</v>
      </c>
      <c r="T386" s="152">
        <f>S386*H386</f>
        <v>0</v>
      </c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R386" s="153" t="s">
        <v>306</v>
      </c>
      <c r="AT386" s="153" t="s">
        <v>143</v>
      </c>
      <c r="AU386" s="153" t="s">
        <v>91</v>
      </c>
      <c r="AY386" s="18" t="s">
        <v>140</v>
      </c>
      <c r="BE386" s="154">
        <f>IF(N386="základní",J386,0)</f>
        <v>0</v>
      </c>
      <c r="BF386" s="154">
        <f>IF(N386="snížená",J386,0)</f>
        <v>0</v>
      </c>
      <c r="BG386" s="154">
        <f>IF(N386="zákl. přenesená",J386,0)</f>
        <v>0</v>
      </c>
      <c r="BH386" s="154">
        <f>IF(N386="sníž. přenesená",J386,0)</f>
        <v>0</v>
      </c>
      <c r="BI386" s="154">
        <f>IF(N386="nulová",J386,0)</f>
        <v>0</v>
      </c>
      <c r="BJ386" s="18" t="s">
        <v>89</v>
      </c>
      <c r="BK386" s="154">
        <f>ROUND(I386*H386,2)</f>
        <v>0</v>
      </c>
      <c r="BL386" s="18" t="s">
        <v>306</v>
      </c>
      <c r="BM386" s="153" t="s">
        <v>574</v>
      </c>
    </row>
    <row r="387" spans="1:65" s="14" customFormat="1" ht="11.25">
      <c r="B387" s="169"/>
      <c r="D387" s="155" t="s">
        <v>218</v>
      </c>
      <c r="E387" s="170" t="s">
        <v>1</v>
      </c>
      <c r="F387" s="171" t="s">
        <v>575</v>
      </c>
      <c r="H387" s="172">
        <v>98.77</v>
      </c>
      <c r="L387" s="169"/>
      <c r="M387" s="173"/>
      <c r="N387" s="174"/>
      <c r="O387" s="174"/>
      <c r="P387" s="174"/>
      <c r="Q387" s="174"/>
      <c r="R387" s="174"/>
      <c r="S387" s="174"/>
      <c r="T387" s="175"/>
      <c r="AT387" s="170" t="s">
        <v>218</v>
      </c>
      <c r="AU387" s="170" t="s">
        <v>91</v>
      </c>
      <c r="AV387" s="14" t="s">
        <v>91</v>
      </c>
      <c r="AW387" s="14" t="s">
        <v>36</v>
      </c>
      <c r="AX387" s="14" t="s">
        <v>81</v>
      </c>
      <c r="AY387" s="170" t="s">
        <v>140</v>
      </c>
    </row>
    <row r="388" spans="1:65" s="15" customFormat="1" ht="11.25">
      <c r="B388" s="176"/>
      <c r="D388" s="155" t="s">
        <v>218</v>
      </c>
      <c r="E388" s="177" t="s">
        <v>1</v>
      </c>
      <c r="F388" s="178" t="s">
        <v>225</v>
      </c>
      <c r="H388" s="179">
        <v>98.77</v>
      </c>
      <c r="L388" s="176"/>
      <c r="M388" s="180"/>
      <c r="N388" s="181"/>
      <c r="O388" s="181"/>
      <c r="P388" s="181"/>
      <c r="Q388" s="181"/>
      <c r="R388" s="181"/>
      <c r="S388" s="181"/>
      <c r="T388" s="182"/>
      <c r="AT388" s="177" t="s">
        <v>218</v>
      </c>
      <c r="AU388" s="177" t="s">
        <v>91</v>
      </c>
      <c r="AV388" s="15" t="s">
        <v>165</v>
      </c>
      <c r="AW388" s="15" t="s">
        <v>36</v>
      </c>
      <c r="AX388" s="15" t="s">
        <v>89</v>
      </c>
      <c r="AY388" s="177" t="s">
        <v>140</v>
      </c>
    </row>
    <row r="389" spans="1:65" s="2" customFormat="1" ht="16.5" customHeight="1">
      <c r="A389" s="31"/>
      <c r="B389" s="142"/>
      <c r="C389" s="143" t="s">
        <v>576</v>
      </c>
      <c r="D389" s="143" t="s">
        <v>143</v>
      </c>
      <c r="E389" s="144" t="s">
        <v>577</v>
      </c>
      <c r="F389" s="145" t="s">
        <v>578</v>
      </c>
      <c r="G389" s="146" t="s">
        <v>216</v>
      </c>
      <c r="H389" s="147">
        <v>203.785</v>
      </c>
      <c r="I389" s="148"/>
      <c r="J389" s="148">
        <f>ROUND(I389*H389,2)</f>
        <v>0</v>
      </c>
      <c r="K389" s="145" t="s">
        <v>147</v>
      </c>
      <c r="L389" s="32"/>
      <c r="M389" s="149" t="s">
        <v>1</v>
      </c>
      <c r="N389" s="150" t="s">
        <v>46</v>
      </c>
      <c r="O389" s="151">
        <v>6.6000000000000003E-2</v>
      </c>
      <c r="P389" s="151">
        <f>O389*H389</f>
        <v>13.449810000000001</v>
      </c>
      <c r="Q389" s="151">
        <v>0</v>
      </c>
      <c r="R389" s="151">
        <f>Q389*H389</f>
        <v>0</v>
      </c>
      <c r="S389" s="151">
        <v>0</v>
      </c>
      <c r="T389" s="152">
        <f>S389*H389</f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53" t="s">
        <v>306</v>
      </c>
      <c r="AT389" s="153" t="s">
        <v>143</v>
      </c>
      <c r="AU389" s="153" t="s">
        <v>91</v>
      </c>
      <c r="AY389" s="18" t="s">
        <v>140</v>
      </c>
      <c r="BE389" s="154">
        <f>IF(N389="základní",J389,0)</f>
        <v>0</v>
      </c>
      <c r="BF389" s="154">
        <f>IF(N389="snížená",J389,0)</f>
        <v>0</v>
      </c>
      <c r="BG389" s="154">
        <f>IF(N389="zákl. přenesená",J389,0)</f>
        <v>0</v>
      </c>
      <c r="BH389" s="154">
        <f>IF(N389="sníž. přenesená",J389,0)</f>
        <v>0</v>
      </c>
      <c r="BI389" s="154">
        <f>IF(N389="nulová",J389,0)</f>
        <v>0</v>
      </c>
      <c r="BJ389" s="18" t="s">
        <v>89</v>
      </c>
      <c r="BK389" s="154">
        <f>ROUND(I389*H389,2)</f>
        <v>0</v>
      </c>
      <c r="BL389" s="18" t="s">
        <v>306</v>
      </c>
      <c r="BM389" s="153" t="s">
        <v>579</v>
      </c>
    </row>
    <row r="390" spans="1:65" s="14" customFormat="1" ht="11.25">
      <c r="B390" s="169"/>
      <c r="D390" s="155" t="s">
        <v>218</v>
      </c>
      <c r="E390" s="170" t="s">
        <v>1</v>
      </c>
      <c r="F390" s="171" t="s">
        <v>580</v>
      </c>
      <c r="H390" s="172">
        <v>203.785</v>
      </c>
      <c r="L390" s="169"/>
      <c r="M390" s="173"/>
      <c r="N390" s="174"/>
      <c r="O390" s="174"/>
      <c r="P390" s="174"/>
      <c r="Q390" s="174"/>
      <c r="R390" s="174"/>
      <c r="S390" s="174"/>
      <c r="T390" s="175"/>
      <c r="AT390" s="170" t="s">
        <v>218</v>
      </c>
      <c r="AU390" s="170" t="s">
        <v>91</v>
      </c>
      <c r="AV390" s="14" t="s">
        <v>91</v>
      </c>
      <c r="AW390" s="14" t="s">
        <v>36</v>
      </c>
      <c r="AX390" s="14" t="s">
        <v>81</v>
      </c>
      <c r="AY390" s="170" t="s">
        <v>140</v>
      </c>
    </row>
    <row r="391" spans="1:65" s="15" customFormat="1" ht="11.25">
      <c r="B391" s="176"/>
      <c r="D391" s="155" t="s">
        <v>218</v>
      </c>
      <c r="E391" s="177" t="s">
        <v>1</v>
      </c>
      <c r="F391" s="178" t="s">
        <v>225</v>
      </c>
      <c r="H391" s="179">
        <v>203.785</v>
      </c>
      <c r="L391" s="176"/>
      <c r="M391" s="180"/>
      <c r="N391" s="181"/>
      <c r="O391" s="181"/>
      <c r="P391" s="181"/>
      <c r="Q391" s="181"/>
      <c r="R391" s="181"/>
      <c r="S391" s="181"/>
      <c r="T391" s="182"/>
      <c r="AT391" s="177" t="s">
        <v>218</v>
      </c>
      <c r="AU391" s="177" t="s">
        <v>91</v>
      </c>
      <c r="AV391" s="15" t="s">
        <v>165</v>
      </c>
      <c r="AW391" s="15" t="s">
        <v>36</v>
      </c>
      <c r="AX391" s="15" t="s">
        <v>89</v>
      </c>
      <c r="AY391" s="177" t="s">
        <v>140</v>
      </c>
    </row>
    <row r="392" spans="1:65" s="2" customFormat="1" ht="16.5" customHeight="1">
      <c r="A392" s="31"/>
      <c r="B392" s="142"/>
      <c r="C392" s="190" t="s">
        <v>581</v>
      </c>
      <c r="D392" s="190" t="s">
        <v>486</v>
      </c>
      <c r="E392" s="191" t="s">
        <v>582</v>
      </c>
      <c r="F392" s="192" t="s">
        <v>583</v>
      </c>
      <c r="G392" s="193" t="s">
        <v>216</v>
      </c>
      <c r="H392" s="194">
        <v>224.16399999999999</v>
      </c>
      <c r="I392" s="195"/>
      <c r="J392" s="195">
        <f>ROUND(I392*H392,2)</f>
        <v>0</v>
      </c>
      <c r="K392" s="192" t="s">
        <v>147</v>
      </c>
      <c r="L392" s="196"/>
      <c r="M392" s="197" t="s">
        <v>1</v>
      </c>
      <c r="N392" s="198" t="s">
        <v>46</v>
      </c>
      <c r="O392" s="151">
        <v>0</v>
      </c>
      <c r="P392" s="151">
        <f>O392*H392</f>
        <v>0</v>
      </c>
      <c r="Q392" s="151">
        <v>1.1E-4</v>
      </c>
      <c r="R392" s="151">
        <f>Q392*H392</f>
        <v>2.4658039999999999E-2</v>
      </c>
      <c r="S392" s="151">
        <v>0</v>
      </c>
      <c r="T392" s="152">
        <f>S392*H392</f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153" t="s">
        <v>399</v>
      </c>
      <c r="AT392" s="153" t="s">
        <v>486</v>
      </c>
      <c r="AU392" s="153" t="s">
        <v>91</v>
      </c>
      <c r="AY392" s="18" t="s">
        <v>140</v>
      </c>
      <c r="BE392" s="154">
        <f>IF(N392="základní",J392,0)</f>
        <v>0</v>
      </c>
      <c r="BF392" s="154">
        <f>IF(N392="snížená",J392,0)</f>
        <v>0</v>
      </c>
      <c r="BG392" s="154">
        <f>IF(N392="zákl. přenesená",J392,0)</f>
        <v>0</v>
      </c>
      <c r="BH392" s="154">
        <f>IF(N392="sníž. přenesená",J392,0)</f>
        <v>0</v>
      </c>
      <c r="BI392" s="154">
        <f>IF(N392="nulová",J392,0)</f>
        <v>0</v>
      </c>
      <c r="BJ392" s="18" t="s">
        <v>89</v>
      </c>
      <c r="BK392" s="154">
        <f>ROUND(I392*H392,2)</f>
        <v>0</v>
      </c>
      <c r="BL392" s="18" t="s">
        <v>306</v>
      </c>
      <c r="BM392" s="153" t="s">
        <v>584</v>
      </c>
    </row>
    <row r="393" spans="1:65" s="14" customFormat="1" ht="11.25">
      <c r="B393" s="169"/>
      <c r="D393" s="155" t="s">
        <v>218</v>
      </c>
      <c r="F393" s="171" t="s">
        <v>585</v>
      </c>
      <c r="H393" s="172">
        <v>224.16399999999999</v>
      </c>
      <c r="L393" s="169"/>
      <c r="M393" s="173"/>
      <c r="N393" s="174"/>
      <c r="O393" s="174"/>
      <c r="P393" s="174"/>
      <c r="Q393" s="174"/>
      <c r="R393" s="174"/>
      <c r="S393" s="174"/>
      <c r="T393" s="175"/>
      <c r="AT393" s="170" t="s">
        <v>218</v>
      </c>
      <c r="AU393" s="170" t="s">
        <v>91</v>
      </c>
      <c r="AV393" s="14" t="s">
        <v>91</v>
      </c>
      <c r="AW393" s="14" t="s">
        <v>3</v>
      </c>
      <c r="AX393" s="14" t="s">
        <v>89</v>
      </c>
      <c r="AY393" s="170" t="s">
        <v>140</v>
      </c>
    </row>
    <row r="394" spans="1:65" s="2" customFormat="1" ht="16.5" customHeight="1">
      <c r="A394" s="31"/>
      <c r="B394" s="142"/>
      <c r="C394" s="143" t="s">
        <v>586</v>
      </c>
      <c r="D394" s="143" t="s">
        <v>143</v>
      </c>
      <c r="E394" s="144" t="s">
        <v>587</v>
      </c>
      <c r="F394" s="145" t="s">
        <v>588</v>
      </c>
      <c r="G394" s="146" t="s">
        <v>216</v>
      </c>
      <c r="H394" s="147">
        <v>197.54</v>
      </c>
      <c r="I394" s="148"/>
      <c r="J394" s="148">
        <f>ROUND(I394*H394,2)</f>
        <v>0</v>
      </c>
      <c r="K394" s="145" t="s">
        <v>147</v>
      </c>
      <c r="L394" s="32"/>
      <c r="M394" s="149" t="s">
        <v>1</v>
      </c>
      <c r="N394" s="150" t="s">
        <v>46</v>
      </c>
      <c r="O394" s="151">
        <v>0.2</v>
      </c>
      <c r="P394" s="151">
        <f>O394*H394</f>
        <v>39.508000000000003</v>
      </c>
      <c r="Q394" s="151">
        <v>1.4E-3</v>
      </c>
      <c r="R394" s="151">
        <f>Q394*H394</f>
        <v>0.27655599999999997</v>
      </c>
      <c r="S394" s="151">
        <v>0</v>
      </c>
      <c r="T394" s="152">
        <f>S394*H394</f>
        <v>0</v>
      </c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R394" s="153" t="s">
        <v>306</v>
      </c>
      <c r="AT394" s="153" t="s">
        <v>143</v>
      </c>
      <c r="AU394" s="153" t="s">
        <v>91</v>
      </c>
      <c r="AY394" s="18" t="s">
        <v>140</v>
      </c>
      <c r="BE394" s="154">
        <f>IF(N394="základní",J394,0)</f>
        <v>0</v>
      </c>
      <c r="BF394" s="154">
        <f>IF(N394="snížená",J394,0)</f>
        <v>0</v>
      </c>
      <c r="BG394" s="154">
        <f>IF(N394="zákl. přenesená",J394,0)</f>
        <v>0</v>
      </c>
      <c r="BH394" s="154">
        <f>IF(N394="sníž. přenesená",J394,0)</f>
        <v>0</v>
      </c>
      <c r="BI394" s="154">
        <f>IF(N394="nulová",J394,0)</f>
        <v>0</v>
      </c>
      <c r="BJ394" s="18" t="s">
        <v>89</v>
      </c>
      <c r="BK394" s="154">
        <f>ROUND(I394*H394,2)</f>
        <v>0</v>
      </c>
      <c r="BL394" s="18" t="s">
        <v>306</v>
      </c>
      <c r="BM394" s="153" t="s">
        <v>589</v>
      </c>
    </row>
    <row r="395" spans="1:65" s="14" customFormat="1" ht="11.25">
      <c r="B395" s="169"/>
      <c r="D395" s="155" t="s">
        <v>218</v>
      </c>
      <c r="F395" s="171" t="s">
        <v>590</v>
      </c>
      <c r="H395" s="172">
        <v>197.54</v>
      </c>
      <c r="L395" s="169"/>
      <c r="M395" s="173"/>
      <c r="N395" s="174"/>
      <c r="O395" s="174"/>
      <c r="P395" s="174"/>
      <c r="Q395" s="174"/>
      <c r="R395" s="174"/>
      <c r="S395" s="174"/>
      <c r="T395" s="175"/>
      <c r="AT395" s="170" t="s">
        <v>218</v>
      </c>
      <c r="AU395" s="170" t="s">
        <v>91</v>
      </c>
      <c r="AV395" s="14" t="s">
        <v>91</v>
      </c>
      <c r="AW395" s="14" t="s">
        <v>3</v>
      </c>
      <c r="AX395" s="14" t="s">
        <v>89</v>
      </c>
      <c r="AY395" s="170" t="s">
        <v>140</v>
      </c>
    </row>
    <row r="396" spans="1:65" s="2" customFormat="1" ht="21.75" customHeight="1">
      <c r="A396" s="31"/>
      <c r="B396" s="142"/>
      <c r="C396" s="143" t="s">
        <v>591</v>
      </c>
      <c r="D396" s="143" t="s">
        <v>143</v>
      </c>
      <c r="E396" s="144" t="s">
        <v>592</v>
      </c>
      <c r="F396" s="145" t="s">
        <v>593</v>
      </c>
      <c r="G396" s="146" t="s">
        <v>216</v>
      </c>
      <c r="H396" s="147">
        <v>52.787999999999997</v>
      </c>
      <c r="I396" s="148"/>
      <c r="J396" s="148">
        <f>ROUND(I396*H396,2)</f>
        <v>0</v>
      </c>
      <c r="K396" s="145" t="s">
        <v>147</v>
      </c>
      <c r="L396" s="32"/>
      <c r="M396" s="149" t="s">
        <v>1</v>
      </c>
      <c r="N396" s="150" t="s">
        <v>46</v>
      </c>
      <c r="O396" s="151">
        <v>1.617</v>
      </c>
      <c r="P396" s="151">
        <f>O396*H396</f>
        <v>85.358195999999992</v>
      </c>
      <c r="Q396" s="151">
        <v>4.9849999999999998E-2</v>
      </c>
      <c r="R396" s="151">
        <f>Q396*H396</f>
        <v>2.6314817999999995</v>
      </c>
      <c r="S396" s="151">
        <v>0</v>
      </c>
      <c r="T396" s="152">
        <f>S396*H396</f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53" t="s">
        <v>306</v>
      </c>
      <c r="AT396" s="153" t="s">
        <v>143</v>
      </c>
      <c r="AU396" s="153" t="s">
        <v>91</v>
      </c>
      <c r="AY396" s="18" t="s">
        <v>140</v>
      </c>
      <c r="BE396" s="154">
        <f>IF(N396="základní",J396,0)</f>
        <v>0</v>
      </c>
      <c r="BF396" s="154">
        <f>IF(N396="snížená",J396,0)</f>
        <v>0</v>
      </c>
      <c r="BG396" s="154">
        <f>IF(N396="zákl. přenesená",J396,0)</f>
        <v>0</v>
      </c>
      <c r="BH396" s="154">
        <f>IF(N396="sníž. přenesená",J396,0)</f>
        <v>0</v>
      </c>
      <c r="BI396" s="154">
        <f>IF(N396="nulová",J396,0)</f>
        <v>0</v>
      </c>
      <c r="BJ396" s="18" t="s">
        <v>89</v>
      </c>
      <c r="BK396" s="154">
        <f>ROUND(I396*H396,2)</f>
        <v>0</v>
      </c>
      <c r="BL396" s="18" t="s">
        <v>306</v>
      </c>
      <c r="BM396" s="153" t="s">
        <v>594</v>
      </c>
    </row>
    <row r="397" spans="1:65" s="13" customFormat="1" ht="11.25">
      <c r="B397" s="163"/>
      <c r="D397" s="155" t="s">
        <v>218</v>
      </c>
      <c r="E397" s="164" t="s">
        <v>1</v>
      </c>
      <c r="F397" s="165" t="s">
        <v>219</v>
      </c>
      <c r="H397" s="164" t="s">
        <v>1</v>
      </c>
      <c r="L397" s="163"/>
      <c r="M397" s="166"/>
      <c r="N397" s="167"/>
      <c r="O397" s="167"/>
      <c r="P397" s="167"/>
      <c r="Q397" s="167"/>
      <c r="R397" s="167"/>
      <c r="S397" s="167"/>
      <c r="T397" s="168"/>
      <c r="AT397" s="164" t="s">
        <v>218</v>
      </c>
      <c r="AU397" s="164" t="s">
        <v>91</v>
      </c>
      <c r="AV397" s="13" t="s">
        <v>89</v>
      </c>
      <c r="AW397" s="13" t="s">
        <v>36</v>
      </c>
      <c r="AX397" s="13" t="s">
        <v>81</v>
      </c>
      <c r="AY397" s="164" t="s">
        <v>140</v>
      </c>
    </row>
    <row r="398" spans="1:65" s="14" customFormat="1" ht="11.25">
      <c r="B398" s="169"/>
      <c r="D398" s="155" t="s">
        <v>218</v>
      </c>
      <c r="E398" s="170" t="s">
        <v>1</v>
      </c>
      <c r="F398" s="171" t="s">
        <v>595</v>
      </c>
      <c r="H398" s="172">
        <v>8.798</v>
      </c>
      <c r="L398" s="169"/>
      <c r="M398" s="173"/>
      <c r="N398" s="174"/>
      <c r="O398" s="174"/>
      <c r="P398" s="174"/>
      <c r="Q398" s="174"/>
      <c r="R398" s="174"/>
      <c r="S398" s="174"/>
      <c r="T398" s="175"/>
      <c r="AT398" s="170" t="s">
        <v>218</v>
      </c>
      <c r="AU398" s="170" t="s">
        <v>91</v>
      </c>
      <c r="AV398" s="14" t="s">
        <v>91</v>
      </c>
      <c r="AW398" s="14" t="s">
        <v>36</v>
      </c>
      <c r="AX398" s="14" t="s">
        <v>81</v>
      </c>
      <c r="AY398" s="170" t="s">
        <v>140</v>
      </c>
    </row>
    <row r="399" spans="1:65" s="14" customFormat="1" ht="11.25">
      <c r="B399" s="169"/>
      <c r="D399" s="155" t="s">
        <v>218</v>
      </c>
      <c r="E399" s="170" t="s">
        <v>1</v>
      </c>
      <c r="F399" s="171" t="s">
        <v>596</v>
      </c>
      <c r="H399" s="172">
        <v>8.798</v>
      </c>
      <c r="L399" s="169"/>
      <c r="M399" s="173"/>
      <c r="N399" s="174"/>
      <c r="O399" s="174"/>
      <c r="P399" s="174"/>
      <c r="Q399" s="174"/>
      <c r="R399" s="174"/>
      <c r="S399" s="174"/>
      <c r="T399" s="175"/>
      <c r="AT399" s="170" t="s">
        <v>218</v>
      </c>
      <c r="AU399" s="170" t="s">
        <v>91</v>
      </c>
      <c r="AV399" s="14" t="s">
        <v>91</v>
      </c>
      <c r="AW399" s="14" t="s">
        <v>36</v>
      </c>
      <c r="AX399" s="14" t="s">
        <v>81</v>
      </c>
      <c r="AY399" s="170" t="s">
        <v>140</v>
      </c>
    </row>
    <row r="400" spans="1:65" s="14" customFormat="1" ht="11.25">
      <c r="B400" s="169"/>
      <c r="D400" s="155" t="s">
        <v>218</v>
      </c>
      <c r="E400" s="170" t="s">
        <v>1</v>
      </c>
      <c r="F400" s="171" t="s">
        <v>597</v>
      </c>
      <c r="H400" s="172">
        <v>8.798</v>
      </c>
      <c r="L400" s="169"/>
      <c r="M400" s="173"/>
      <c r="N400" s="174"/>
      <c r="O400" s="174"/>
      <c r="P400" s="174"/>
      <c r="Q400" s="174"/>
      <c r="R400" s="174"/>
      <c r="S400" s="174"/>
      <c r="T400" s="175"/>
      <c r="AT400" s="170" t="s">
        <v>218</v>
      </c>
      <c r="AU400" s="170" t="s">
        <v>91</v>
      </c>
      <c r="AV400" s="14" t="s">
        <v>91</v>
      </c>
      <c r="AW400" s="14" t="s">
        <v>36</v>
      </c>
      <c r="AX400" s="14" t="s">
        <v>81</v>
      </c>
      <c r="AY400" s="170" t="s">
        <v>140</v>
      </c>
    </row>
    <row r="401" spans="1:65" s="14" customFormat="1" ht="11.25">
      <c r="B401" s="169"/>
      <c r="D401" s="155" t="s">
        <v>218</v>
      </c>
      <c r="E401" s="170" t="s">
        <v>1</v>
      </c>
      <c r="F401" s="171" t="s">
        <v>598</v>
      </c>
      <c r="H401" s="172">
        <v>8.798</v>
      </c>
      <c r="L401" s="169"/>
      <c r="M401" s="173"/>
      <c r="N401" s="174"/>
      <c r="O401" s="174"/>
      <c r="P401" s="174"/>
      <c r="Q401" s="174"/>
      <c r="R401" s="174"/>
      <c r="S401" s="174"/>
      <c r="T401" s="175"/>
      <c r="AT401" s="170" t="s">
        <v>218</v>
      </c>
      <c r="AU401" s="170" t="s">
        <v>91</v>
      </c>
      <c r="AV401" s="14" t="s">
        <v>91</v>
      </c>
      <c r="AW401" s="14" t="s">
        <v>36</v>
      </c>
      <c r="AX401" s="14" t="s">
        <v>81</v>
      </c>
      <c r="AY401" s="170" t="s">
        <v>140</v>
      </c>
    </row>
    <row r="402" spans="1:65" s="14" customFormat="1" ht="11.25">
      <c r="B402" s="169"/>
      <c r="D402" s="155" t="s">
        <v>218</v>
      </c>
      <c r="E402" s="170" t="s">
        <v>1</v>
      </c>
      <c r="F402" s="171" t="s">
        <v>599</v>
      </c>
      <c r="H402" s="172">
        <v>8.798</v>
      </c>
      <c r="L402" s="169"/>
      <c r="M402" s="173"/>
      <c r="N402" s="174"/>
      <c r="O402" s="174"/>
      <c r="P402" s="174"/>
      <c r="Q402" s="174"/>
      <c r="R402" s="174"/>
      <c r="S402" s="174"/>
      <c r="T402" s="175"/>
      <c r="AT402" s="170" t="s">
        <v>218</v>
      </c>
      <c r="AU402" s="170" t="s">
        <v>91</v>
      </c>
      <c r="AV402" s="14" t="s">
        <v>91</v>
      </c>
      <c r="AW402" s="14" t="s">
        <v>36</v>
      </c>
      <c r="AX402" s="14" t="s">
        <v>81</v>
      </c>
      <c r="AY402" s="170" t="s">
        <v>140</v>
      </c>
    </row>
    <row r="403" spans="1:65" s="14" customFormat="1" ht="11.25">
      <c r="B403" s="169"/>
      <c r="D403" s="155" t="s">
        <v>218</v>
      </c>
      <c r="E403" s="170" t="s">
        <v>1</v>
      </c>
      <c r="F403" s="171" t="s">
        <v>600</v>
      </c>
      <c r="H403" s="172">
        <v>8.798</v>
      </c>
      <c r="L403" s="169"/>
      <c r="M403" s="173"/>
      <c r="N403" s="174"/>
      <c r="O403" s="174"/>
      <c r="P403" s="174"/>
      <c r="Q403" s="174"/>
      <c r="R403" s="174"/>
      <c r="S403" s="174"/>
      <c r="T403" s="175"/>
      <c r="AT403" s="170" t="s">
        <v>218</v>
      </c>
      <c r="AU403" s="170" t="s">
        <v>91</v>
      </c>
      <c r="AV403" s="14" t="s">
        <v>91</v>
      </c>
      <c r="AW403" s="14" t="s">
        <v>36</v>
      </c>
      <c r="AX403" s="14" t="s">
        <v>81</v>
      </c>
      <c r="AY403" s="170" t="s">
        <v>140</v>
      </c>
    </row>
    <row r="404" spans="1:65" s="15" customFormat="1" ht="11.25">
      <c r="B404" s="176"/>
      <c r="D404" s="155" t="s">
        <v>218</v>
      </c>
      <c r="E404" s="177" t="s">
        <v>1</v>
      </c>
      <c r="F404" s="178" t="s">
        <v>225</v>
      </c>
      <c r="H404" s="179">
        <v>52.787999999999997</v>
      </c>
      <c r="L404" s="176"/>
      <c r="M404" s="180"/>
      <c r="N404" s="181"/>
      <c r="O404" s="181"/>
      <c r="P404" s="181"/>
      <c r="Q404" s="181"/>
      <c r="R404" s="181"/>
      <c r="S404" s="181"/>
      <c r="T404" s="182"/>
      <c r="AT404" s="177" t="s">
        <v>218</v>
      </c>
      <c r="AU404" s="177" t="s">
        <v>91</v>
      </c>
      <c r="AV404" s="15" t="s">
        <v>165</v>
      </c>
      <c r="AW404" s="15" t="s">
        <v>36</v>
      </c>
      <c r="AX404" s="15" t="s">
        <v>89</v>
      </c>
      <c r="AY404" s="177" t="s">
        <v>140</v>
      </c>
    </row>
    <row r="405" spans="1:65" s="2" customFormat="1" ht="16.5" customHeight="1">
      <c r="A405" s="31"/>
      <c r="B405" s="142"/>
      <c r="C405" s="143" t="s">
        <v>601</v>
      </c>
      <c r="D405" s="143" t="s">
        <v>143</v>
      </c>
      <c r="E405" s="144" t="s">
        <v>602</v>
      </c>
      <c r="F405" s="145" t="s">
        <v>603</v>
      </c>
      <c r="G405" s="146" t="s">
        <v>216</v>
      </c>
      <c r="H405" s="147">
        <v>6.2450000000000001</v>
      </c>
      <c r="I405" s="148"/>
      <c r="J405" s="148">
        <f>ROUND(I405*H405,2)</f>
        <v>0</v>
      </c>
      <c r="K405" s="145" t="s">
        <v>147</v>
      </c>
      <c r="L405" s="32"/>
      <c r="M405" s="149" t="s">
        <v>1</v>
      </c>
      <c r="N405" s="150" t="s">
        <v>46</v>
      </c>
      <c r="O405" s="151">
        <v>0.95899999999999996</v>
      </c>
      <c r="P405" s="151">
        <f>O405*H405</f>
        <v>5.9889549999999998</v>
      </c>
      <c r="Q405" s="151">
        <v>2.8549999999999999E-2</v>
      </c>
      <c r="R405" s="151">
        <f>Q405*H405</f>
        <v>0.17829475</v>
      </c>
      <c r="S405" s="151">
        <v>0</v>
      </c>
      <c r="T405" s="152">
        <f>S405*H405</f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153" t="s">
        <v>306</v>
      </c>
      <c r="AT405" s="153" t="s">
        <v>143</v>
      </c>
      <c r="AU405" s="153" t="s">
        <v>91</v>
      </c>
      <c r="AY405" s="18" t="s">
        <v>140</v>
      </c>
      <c r="BE405" s="154">
        <f>IF(N405="základní",J405,0)</f>
        <v>0</v>
      </c>
      <c r="BF405" s="154">
        <f>IF(N405="snížená",J405,0)</f>
        <v>0</v>
      </c>
      <c r="BG405" s="154">
        <f>IF(N405="zákl. přenesená",J405,0)</f>
        <v>0</v>
      </c>
      <c r="BH405" s="154">
        <f>IF(N405="sníž. přenesená",J405,0)</f>
        <v>0</v>
      </c>
      <c r="BI405" s="154">
        <f>IF(N405="nulová",J405,0)</f>
        <v>0</v>
      </c>
      <c r="BJ405" s="18" t="s">
        <v>89</v>
      </c>
      <c r="BK405" s="154">
        <f>ROUND(I405*H405,2)</f>
        <v>0</v>
      </c>
      <c r="BL405" s="18" t="s">
        <v>306</v>
      </c>
      <c r="BM405" s="153" t="s">
        <v>604</v>
      </c>
    </row>
    <row r="406" spans="1:65" s="2" customFormat="1" ht="16.5" customHeight="1">
      <c r="A406" s="31"/>
      <c r="B406" s="142"/>
      <c r="C406" s="143" t="s">
        <v>605</v>
      </c>
      <c r="D406" s="143" t="s">
        <v>143</v>
      </c>
      <c r="E406" s="144" t="s">
        <v>606</v>
      </c>
      <c r="F406" s="145" t="s">
        <v>607</v>
      </c>
      <c r="G406" s="146" t="s">
        <v>216</v>
      </c>
      <c r="H406" s="147">
        <v>68.150000000000006</v>
      </c>
      <c r="I406" s="148"/>
      <c r="J406" s="148">
        <f>ROUND(I406*H406,2)</f>
        <v>0</v>
      </c>
      <c r="K406" s="145" t="s">
        <v>147</v>
      </c>
      <c r="L406" s="32"/>
      <c r="M406" s="149" t="s">
        <v>1</v>
      </c>
      <c r="N406" s="150" t="s">
        <v>46</v>
      </c>
      <c r="O406" s="151">
        <v>0.96799999999999997</v>
      </c>
      <c r="P406" s="151">
        <f>O406*H406</f>
        <v>65.969200000000001</v>
      </c>
      <c r="Q406" s="151">
        <v>1.259E-2</v>
      </c>
      <c r="R406" s="151">
        <f>Q406*H406</f>
        <v>0.85800850000000006</v>
      </c>
      <c r="S406" s="151">
        <v>0</v>
      </c>
      <c r="T406" s="152">
        <f>S406*H406</f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153" t="s">
        <v>306</v>
      </c>
      <c r="AT406" s="153" t="s">
        <v>143</v>
      </c>
      <c r="AU406" s="153" t="s">
        <v>91</v>
      </c>
      <c r="AY406" s="18" t="s">
        <v>140</v>
      </c>
      <c r="BE406" s="154">
        <f>IF(N406="základní",J406,0)</f>
        <v>0</v>
      </c>
      <c r="BF406" s="154">
        <f>IF(N406="snížená",J406,0)</f>
        <v>0</v>
      </c>
      <c r="BG406" s="154">
        <f>IF(N406="zákl. přenesená",J406,0)</f>
        <v>0</v>
      </c>
      <c r="BH406" s="154">
        <f>IF(N406="sníž. přenesená",J406,0)</f>
        <v>0</v>
      </c>
      <c r="BI406" s="154">
        <f>IF(N406="nulová",J406,0)</f>
        <v>0</v>
      </c>
      <c r="BJ406" s="18" t="s">
        <v>89</v>
      </c>
      <c r="BK406" s="154">
        <f>ROUND(I406*H406,2)</f>
        <v>0</v>
      </c>
      <c r="BL406" s="18" t="s">
        <v>306</v>
      </c>
      <c r="BM406" s="153" t="s">
        <v>608</v>
      </c>
    </row>
    <row r="407" spans="1:65" s="13" customFormat="1" ht="11.25">
      <c r="B407" s="163"/>
      <c r="D407" s="155" t="s">
        <v>218</v>
      </c>
      <c r="E407" s="164" t="s">
        <v>1</v>
      </c>
      <c r="F407" s="165" t="s">
        <v>219</v>
      </c>
      <c r="H407" s="164" t="s">
        <v>1</v>
      </c>
      <c r="L407" s="163"/>
      <c r="M407" s="166"/>
      <c r="N407" s="167"/>
      <c r="O407" s="167"/>
      <c r="P407" s="167"/>
      <c r="Q407" s="167"/>
      <c r="R407" s="167"/>
      <c r="S407" s="167"/>
      <c r="T407" s="168"/>
      <c r="AT407" s="164" t="s">
        <v>218</v>
      </c>
      <c r="AU407" s="164" t="s">
        <v>91</v>
      </c>
      <c r="AV407" s="13" t="s">
        <v>89</v>
      </c>
      <c r="AW407" s="13" t="s">
        <v>36</v>
      </c>
      <c r="AX407" s="13" t="s">
        <v>81</v>
      </c>
      <c r="AY407" s="164" t="s">
        <v>140</v>
      </c>
    </row>
    <row r="408" spans="1:65" s="14" customFormat="1" ht="11.25">
      <c r="B408" s="169"/>
      <c r="D408" s="155" t="s">
        <v>218</v>
      </c>
      <c r="E408" s="170" t="s">
        <v>1</v>
      </c>
      <c r="F408" s="171" t="s">
        <v>344</v>
      </c>
      <c r="H408" s="172">
        <v>10.95</v>
      </c>
      <c r="L408" s="169"/>
      <c r="M408" s="173"/>
      <c r="N408" s="174"/>
      <c r="O408" s="174"/>
      <c r="P408" s="174"/>
      <c r="Q408" s="174"/>
      <c r="R408" s="174"/>
      <c r="S408" s="174"/>
      <c r="T408" s="175"/>
      <c r="AT408" s="170" t="s">
        <v>218</v>
      </c>
      <c r="AU408" s="170" t="s">
        <v>91</v>
      </c>
      <c r="AV408" s="14" t="s">
        <v>91</v>
      </c>
      <c r="AW408" s="14" t="s">
        <v>36</v>
      </c>
      <c r="AX408" s="14" t="s">
        <v>81</v>
      </c>
      <c r="AY408" s="170" t="s">
        <v>140</v>
      </c>
    </row>
    <row r="409" spans="1:65" s="14" customFormat="1" ht="11.25">
      <c r="B409" s="169"/>
      <c r="D409" s="155" t="s">
        <v>218</v>
      </c>
      <c r="E409" s="170" t="s">
        <v>1</v>
      </c>
      <c r="F409" s="171" t="s">
        <v>345</v>
      </c>
      <c r="H409" s="172">
        <v>11.43</v>
      </c>
      <c r="L409" s="169"/>
      <c r="M409" s="173"/>
      <c r="N409" s="174"/>
      <c r="O409" s="174"/>
      <c r="P409" s="174"/>
      <c r="Q409" s="174"/>
      <c r="R409" s="174"/>
      <c r="S409" s="174"/>
      <c r="T409" s="175"/>
      <c r="AT409" s="170" t="s">
        <v>218</v>
      </c>
      <c r="AU409" s="170" t="s">
        <v>91</v>
      </c>
      <c r="AV409" s="14" t="s">
        <v>91</v>
      </c>
      <c r="AW409" s="14" t="s">
        <v>36</v>
      </c>
      <c r="AX409" s="14" t="s">
        <v>81</v>
      </c>
      <c r="AY409" s="170" t="s">
        <v>140</v>
      </c>
    </row>
    <row r="410" spans="1:65" s="14" customFormat="1" ht="11.25">
      <c r="B410" s="169"/>
      <c r="D410" s="155" t="s">
        <v>218</v>
      </c>
      <c r="E410" s="170" t="s">
        <v>1</v>
      </c>
      <c r="F410" s="171" t="s">
        <v>346</v>
      </c>
      <c r="H410" s="172">
        <v>11.3</v>
      </c>
      <c r="L410" s="169"/>
      <c r="M410" s="173"/>
      <c r="N410" s="174"/>
      <c r="O410" s="174"/>
      <c r="P410" s="174"/>
      <c r="Q410" s="174"/>
      <c r="R410" s="174"/>
      <c r="S410" s="174"/>
      <c r="T410" s="175"/>
      <c r="AT410" s="170" t="s">
        <v>218</v>
      </c>
      <c r="AU410" s="170" t="s">
        <v>91</v>
      </c>
      <c r="AV410" s="14" t="s">
        <v>91</v>
      </c>
      <c r="AW410" s="14" t="s">
        <v>36</v>
      </c>
      <c r="AX410" s="14" t="s">
        <v>81</v>
      </c>
      <c r="AY410" s="170" t="s">
        <v>140</v>
      </c>
    </row>
    <row r="411" spans="1:65" s="14" customFormat="1" ht="11.25">
      <c r="B411" s="169"/>
      <c r="D411" s="155" t="s">
        <v>218</v>
      </c>
      <c r="E411" s="170" t="s">
        <v>1</v>
      </c>
      <c r="F411" s="171" t="s">
        <v>347</v>
      </c>
      <c r="H411" s="172">
        <v>11.11</v>
      </c>
      <c r="L411" s="169"/>
      <c r="M411" s="173"/>
      <c r="N411" s="174"/>
      <c r="O411" s="174"/>
      <c r="P411" s="174"/>
      <c r="Q411" s="174"/>
      <c r="R411" s="174"/>
      <c r="S411" s="174"/>
      <c r="T411" s="175"/>
      <c r="AT411" s="170" t="s">
        <v>218</v>
      </c>
      <c r="AU411" s="170" t="s">
        <v>91</v>
      </c>
      <c r="AV411" s="14" t="s">
        <v>91</v>
      </c>
      <c r="AW411" s="14" t="s">
        <v>36</v>
      </c>
      <c r="AX411" s="14" t="s">
        <v>81</v>
      </c>
      <c r="AY411" s="170" t="s">
        <v>140</v>
      </c>
    </row>
    <row r="412" spans="1:65" s="14" customFormat="1" ht="11.25">
      <c r="B412" s="169"/>
      <c r="D412" s="155" t="s">
        <v>218</v>
      </c>
      <c r="E412" s="170" t="s">
        <v>1</v>
      </c>
      <c r="F412" s="171" t="s">
        <v>348</v>
      </c>
      <c r="H412" s="172">
        <v>10.95</v>
      </c>
      <c r="L412" s="169"/>
      <c r="M412" s="173"/>
      <c r="N412" s="174"/>
      <c r="O412" s="174"/>
      <c r="P412" s="174"/>
      <c r="Q412" s="174"/>
      <c r="R412" s="174"/>
      <c r="S412" s="174"/>
      <c r="T412" s="175"/>
      <c r="AT412" s="170" t="s">
        <v>218</v>
      </c>
      <c r="AU412" s="170" t="s">
        <v>91</v>
      </c>
      <c r="AV412" s="14" t="s">
        <v>91</v>
      </c>
      <c r="AW412" s="14" t="s">
        <v>36</v>
      </c>
      <c r="AX412" s="14" t="s">
        <v>81</v>
      </c>
      <c r="AY412" s="170" t="s">
        <v>140</v>
      </c>
    </row>
    <row r="413" spans="1:65" s="14" customFormat="1" ht="11.25">
      <c r="B413" s="169"/>
      <c r="D413" s="155" t="s">
        <v>218</v>
      </c>
      <c r="E413" s="170" t="s">
        <v>1</v>
      </c>
      <c r="F413" s="171" t="s">
        <v>349</v>
      </c>
      <c r="H413" s="172">
        <v>12.41</v>
      </c>
      <c r="L413" s="169"/>
      <c r="M413" s="173"/>
      <c r="N413" s="174"/>
      <c r="O413" s="174"/>
      <c r="P413" s="174"/>
      <c r="Q413" s="174"/>
      <c r="R413" s="174"/>
      <c r="S413" s="174"/>
      <c r="T413" s="175"/>
      <c r="AT413" s="170" t="s">
        <v>218</v>
      </c>
      <c r="AU413" s="170" t="s">
        <v>91</v>
      </c>
      <c r="AV413" s="14" t="s">
        <v>91</v>
      </c>
      <c r="AW413" s="14" t="s">
        <v>36</v>
      </c>
      <c r="AX413" s="14" t="s">
        <v>81</v>
      </c>
      <c r="AY413" s="170" t="s">
        <v>140</v>
      </c>
    </row>
    <row r="414" spans="1:65" s="15" customFormat="1" ht="11.25">
      <c r="B414" s="176"/>
      <c r="D414" s="155" t="s">
        <v>218</v>
      </c>
      <c r="E414" s="177" t="s">
        <v>1</v>
      </c>
      <c r="F414" s="178" t="s">
        <v>225</v>
      </c>
      <c r="H414" s="179">
        <v>68.150000000000006</v>
      </c>
      <c r="L414" s="176"/>
      <c r="M414" s="180"/>
      <c r="N414" s="181"/>
      <c r="O414" s="181"/>
      <c r="P414" s="181"/>
      <c r="Q414" s="181"/>
      <c r="R414" s="181"/>
      <c r="S414" s="181"/>
      <c r="T414" s="182"/>
      <c r="AT414" s="177" t="s">
        <v>218</v>
      </c>
      <c r="AU414" s="177" t="s">
        <v>91</v>
      </c>
      <c r="AV414" s="15" t="s">
        <v>165</v>
      </c>
      <c r="AW414" s="15" t="s">
        <v>36</v>
      </c>
      <c r="AX414" s="15" t="s">
        <v>89</v>
      </c>
      <c r="AY414" s="177" t="s">
        <v>140</v>
      </c>
    </row>
    <row r="415" spans="1:65" s="2" customFormat="1" ht="16.5" customHeight="1">
      <c r="A415" s="31"/>
      <c r="B415" s="142"/>
      <c r="C415" s="143" t="s">
        <v>609</v>
      </c>
      <c r="D415" s="143" t="s">
        <v>143</v>
      </c>
      <c r="E415" s="144" t="s">
        <v>610</v>
      </c>
      <c r="F415" s="145" t="s">
        <v>611</v>
      </c>
      <c r="G415" s="146" t="s">
        <v>216</v>
      </c>
      <c r="H415" s="147">
        <v>68.150000000000006</v>
      </c>
      <c r="I415" s="148"/>
      <c r="J415" s="148">
        <f>ROUND(I415*H415,2)</f>
        <v>0</v>
      </c>
      <c r="K415" s="145" t="s">
        <v>147</v>
      </c>
      <c r="L415" s="32"/>
      <c r="M415" s="149" t="s">
        <v>1</v>
      </c>
      <c r="N415" s="150" t="s">
        <v>46</v>
      </c>
      <c r="O415" s="151">
        <v>0.04</v>
      </c>
      <c r="P415" s="151">
        <f>O415*H415</f>
        <v>2.7260000000000004</v>
      </c>
      <c r="Q415" s="151">
        <v>1E-4</v>
      </c>
      <c r="R415" s="151">
        <f>Q415*H415</f>
        <v>6.8150000000000007E-3</v>
      </c>
      <c r="S415" s="151">
        <v>0</v>
      </c>
      <c r="T415" s="152">
        <f>S415*H415</f>
        <v>0</v>
      </c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R415" s="153" t="s">
        <v>306</v>
      </c>
      <c r="AT415" s="153" t="s">
        <v>143</v>
      </c>
      <c r="AU415" s="153" t="s">
        <v>91</v>
      </c>
      <c r="AY415" s="18" t="s">
        <v>140</v>
      </c>
      <c r="BE415" s="154">
        <f>IF(N415="základní",J415,0)</f>
        <v>0</v>
      </c>
      <c r="BF415" s="154">
        <f>IF(N415="snížená",J415,0)</f>
        <v>0</v>
      </c>
      <c r="BG415" s="154">
        <f>IF(N415="zákl. přenesená",J415,0)</f>
        <v>0</v>
      </c>
      <c r="BH415" s="154">
        <f>IF(N415="sníž. přenesená",J415,0)</f>
        <v>0</v>
      </c>
      <c r="BI415" s="154">
        <f>IF(N415="nulová",J415,0)</f>
        <v>0</v>
      </c>
      <c r="BJ415" s="18" t="s">
        <v>89</v>
      </c>
      <c r="BK415" s="154">
        <f>ROUND(I415*H415,2)</f>
        <v>0</v>
      </c>
      <c r="BL415" s="18" t="s">
        <v>306</v>
      </c>
      <c r="BM415" s="153" t="s">
        <v>612</v>
      </c>
    </row>
    <row r="416" spans="1:65" s="13" customFormat="1" ht="11.25">
      <c r="B416" s="163"/>
      <c r="D416" s="155" t="s">
        <v>218</v>
      </c>
      <c r="E416" s="164" t="s">
        <v>1</v>
      </c>
      <c r="F416" s="165" t="s">
        <v>219</v>
      </c>
      <c r="H416" s="164" t="s">
        <v>1</v>
      </c>
      <c r="L416" s="163"/>
      <c r="M416" s="166"/>
      <c r="N416" s="167"/>
      <c r="O416" s="167"/>
      <c r="P416" s="167"/>
      <c r="Q416" s="167"/>
      <c r="R416" s="167"/>
      <c r="S416" s="167"/>
      <c r="T416" s="168"/>
      <c r="AT416" s="164" t="s">
        <v>218</v>
      </c>
      <c r="AU416" s="164" t="s">
        <v>91</v>
      </c>
      <c r="AV416" s="13" t="s">
        <v>89</v>
      </c>
      <c r="AW416" s="13" t="s">
        <v>36</v>
      </c>
      <c r="AX416" s="13" t="s">
        <v>81</v>
      </c>
      <c r="AY416" s="164" t="s">
        <v>140</v>
      </c>
    </row>
    <row r="417" spans="1:65" s="14" customFormat="1" ht="11.25">
      <c r="B417" s="169"/>
      <c r="D417" s="155" t="s">
        <v>218</v>
      </c>
      <c r="E417" s="170" t="s">
        <v>1</v>
      </c>
      <c r="F417" s="171" t="s">
        <v>344</v>
      </c>
      <c r="H417" s="172">
        <v>10.95</v>
      </c>
      <c r="L417" s="169"/>
      <c r="M417" s="173"/>
      <c r="N417" s="174"/>
      <c r="O417" s="174"/>
      <c r="P417" s="174"/>
      <c r="Q417" s="174"/>
      <c r="R417" s="174"/>
      <c r="S417" s="174"/>
      <c r="T417" s="175"/>
      <c r="AT417" s="170" t="s">
        <v>218</v>
      </c>
      <c r="AU417" s="170" t="s">
        <v>91</v>
      </c>
      <c r="AV417" s="14" t="s">
        <v>91</v>
      </c>
      <c r="AW417" s="14" t="s">
        <v>36</v>
      </c>
      <c r="AX417" s="14" t="s">
        <v>81</v>
      </c>
      <c r="AY417" s="170" t="s">
        <v>140</v>
      </c>
    </row>
    <row r="418" spans="1:65" s="14" customFormat="1" ht="11.25">
      <c r="B418" s="169"/>
      <c r="D418" s="155" t="s">
        <v>218</v>
      </c>
      <c r="E418" s="170" t="s">
        <v>1</v>
      </c>
      <c r="F418" s="171" t="s">
        <v>345</v>
      </c>
      <c r="H418" s="172">
        <v>11.43</v>
      </c>
      <c r="L418" s="169"/>
      <c r="M418" s="173"/>
      <c r="N418" s="174"/>
      <c r="O418" s="174"/>
      <c r="P418" s="174"/>
      <c r="Q418" s="174"/>
      <c r="R418" s="174"/>
      <c r="S418" s="174"/>
      <c r="T418" s="175"/>
      <c r="AT418" s="170" t="s">
        <v>218</v>
      </c>
      <c r="AU418" s="170" t="s">
        <v>91</v>
      </c>
      <c r="AV418" s="14" t="s">
        <v>91</v>
      </c>
      <c r="AW418" s="14" t="s">
        <v>36</v>
      </c>
      <c r="AX418" s="14" t="s">
        <v>81</v>
      </c>
      <c r="AY418" s="170" t="s">
        <v>140</v>
      </c>
    </row>
    <row r="419" spans="1:65" s="14" customFormat="1" ht="11.25">
      <c r="B419" s="169"/>
      <c r="D419" s="155" t="s">
        <v>218</v>
      </c>
      <c r="E419" s="170" t="s">
        <v>1</v>
      </c>
      <c r="F419" s="171" t="s">
        <v>346</v>
      </c>
      <c r="H419" s="172">
        <v>11.3</v>
      </c>
      <c r="L419" s="169"/>
      <c r="M419" s="173"/>
      <c r="N419" s="174"/>
      <c r="O419" s="174"/>
      <c r="P419" s="174"/>
      <c r="Q419" s="174"/>
      <c r="R419" s="174"/>
      <c r="S419" s="174"/>
      <c r="T419" s="175"/>
      <c r="AT419" s="170" t="s">
        <v>218</v>
      </c>
      <c r="AU419" s="170" t="s">
        <v>91</v>
      </c>
      <c r="AV419" s="14" t="s">
        <v>91</v>
      </c>
      <c r="AW419" s="14" t="s">
        <v>36</v>
      </c>
      <c r="AX419" s="14" t="s">
        <v>81</v>
      </c>
      <c r="AY419" s="170" t="s">
        <v>140</v>
      </c>
    </row>
    <row r="420" spans="1:65" s="14" customFormat="1" ht="11.25">
      <c r="B420" s="169"/>
      <c r="D420" s="155" t="s">
        <v>218</v>
      </c>
      <c r="E420" s="170" t="s">
        <v>1</v>
      </c>
      <c r="F420" s="171" t="s">
        <v>347</v>
      </c>
      <c r="H420" s="172">
        <v>11.11</v>
      </c>
      <c r="L420" s="169"/>
      <c r="M420" s="173"/>
      <c r="N420" s="174"/>
      <c r="O420" s="174"/>
      <c r="P420" s="174"/>
      <c r="Q420" s="174"/>
      <c r="R420" s="174"/>
      <c r="S420" s="174"/>
      <c r="T420" s="175"/>
      <c r="AT420" s="170" t="s">
        <v>218</v>
      </c>
      <c r="AU420" s="170" t="s">
        <v>91</v>
      </c>
      <c r="AV420" s="14" t="s">
        <v>91</v>
      </c>
      <c r="AW420" s="14" t="s">
        <v>36</v>
      </c>
      <c r="AX420" s="14" t="s">
        <v>81</v>
      </c>
      <c r="AY420" s="170" t="s">
        <v>140</v>
      </c>
    </row>
    <row r="421" spans="1:65" s="14" customFormat="1" ht="11.25">
      <c r="B421" s="169"/>
      <c r="D421" s="155" t="s">
        <v>218</v>
      </c>
      <c r="E421" s="170" t="s">
        <v>1</v>
      </c>
      <c r="F421" s="171" t="s">
        <v>348</v>
      </c>
      <c r="H421" s="172">
        <v>10.95</v>
      </c>
      <c r="L421" s="169"/>
      <c r="M421" s="173"/>
      <c r="N421" s="174"/>
      <c r="O421" s="174"/>
      <c r="P421" s="174"/>
      <c r="Q421" s="174"/>
      <c r="R421" s="174"/>
      <c r="S421" s="174"/>
      <c r="T421" s="175"/>
      <c r="AT421" s="170" t="s">
        <v>218</v>
      </c>
      <c r="AU421" s="170" t="s">
        <v>91</v>
      </c>
      <c r="AV421" s="14" t="s">
        <v>91</v>
      </c>
      <c r="AW421" s="14" t="s">
        <v>36</v>
      </c>
      <c r="AX421" s="14" t="s">
        <v>81</v>
      </c>
      <c r="AY421" s="170" t="s">
        <v>140</v>
      </c>
    </row>
    <row r="422" spans="1:65" s="14" customFormat="1" ht="11.25">
      <c r="B422" s="169"/>
      <c r="D422" s="155" t="s">
        <v>218</v>
      </c>
      <c r="E422" s="170" t="s">
        <v>1</v>
      </c>
      <c r="F422" s="171" t="s">
        <v>349</v>
      </c>
      <c r="H422" s="172">
        <v>12.41</v>
      </c>
      <c r="L422" s="169"/>
      <c r="M422" s="173"/>
      <c r="N422" s="174"/>
      <c r="O422" s="174"/>
      <c r="P422" s="174"/>
      <c r="Q422" s="174"/>
      <c r="R422" s="174"/>
      <c r="S422" s="174"/>
      <c r="T422" s="175"/>
      <c r="AT422" s="170" t="s">
        <v>218</v>
      </c>
      <c r="AU422" s="170" t="s">
        <v>91</v>
      </c>
      <c r="AV422" s="14" t="s">
        <v>91</v>
      </c>
      <c r="AW422" s="14" t="s">
        <v>36</v>
      </c>
      <c r="AX422" s="14" t="s">
        <v>81</v>
      </c>
      <c r="AY422" s="170" t="s">
        <v>140</v>
      </c>
    </row>
    <row r="423" spans="1:65" s="15" customFormat="1" ht="11.25">
      <c r="B423" s="176"/>
      <c r="D423" s="155" t="s">
        <v>218</v>
      </c>
      <c r="E423" s="177" t="s">
        <v>1</v>
      </c>
      <c r="F423" s="178" t="s">
        <v>225</v>
      </c>
      <c r="H423" s="179">
        <v>68.150000000000006</v>
      </c>
      <c r="L423" s="176"/>
      <c r="M423" s="180"/>
      <c r="N423" s="181"/>
      <c r="O423" s="181"/>
      <c r="P423" s="181"/>
      <c r="Q423" s="181"/>
      <c r="R423" s="181"/>
      <c r="S423" s="181"/>
      <c r="T423" s="182"/>
      <c r="AT423" s="177" t="s">
        <v>218</v>
      </c>
      <c r="AU423" s="177" t="s">
        <v>91</v>
      </c>
      <c r="AV423" s="15" t="s">
        <v>165</v>
      </c>
      <c r="AW423" s="15" t="s">
        <v>36</v>
      </c>
      <c r="AX423" s="15" t="s">
        <v>89</v>
      </c>
      <c r="AY423" s="177" t="s">
        <v>140</v>
      </c>
    </row>
    <row r="424" spans="1:65" s="2" customFormat="1" ht="16.5" customHeight="1">
      <c r="A424" s="31"/>
      <c r="B424" s="142"/>
      <c r="C424" s="143" t="s">
        <v>613</v>
      </c>
      <c r="D424" s="143" t="s">
        <v>143</v>
      </c>
      <c r="E424" s="144" t="s">
        <v>614</v>
      </c>
      <c r="F424" s="145" t="s">
        <v>615</v>
      </c>
      <c r="G424" s="146" t="s">
        <v>216</v>
      </c>
      <c r="H424" s="147">
        <v>68.150000000000006</v>
      </c>
      <c r="I424" s="148"/>
      <c r="J424" s="148">
        <f>ROUND(I424*H424,2)</f>
        <v>0</v>
      </c>
      <c r="K424" s="145" t="s">
        <v>147</v>
      </c>
      <c r="L424" s="32"/>
      <c r="M424" s="149" t="s">
        <v>1</v>
      </c>
      <c r="N424" s="150" t="s">
        <v>46</v>
      </c>
      <c r="O424" s="151">
        <v>0.12</v>
      </c>
      <c r="P424" s="151">
        <f>O424*H424</f>
        <v>8.1780000000000008</v>
      </c>
      <c r="Q424" s="151">
        <v>6.9999999999999999E-4</v>
      </c>
      <c r="R424" s="151">
        <f>Q424*H424</f>
        <v>4.7705000000000004E-2</v>
      </c>
      <c r="S424" s="151">
        <v>0</v>
      </c>
      <c r="T424" s="152">
        <f>S424*H424</f>
        <v>0</v>
      </c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R424" s="153" t="s">
        <v>306</v>
      </c>
      <c r="AT424" s="153" t="s">
        <v>143</v>
      </c>
      <c r="AU424" s="153" t="s">
        <v>91</v>
      </c>
      <c r="AY424" s="18" t="s">
        <v>140</v>
      </c>
      <c r="BE424" s="154">
        <f>IF(N424="základní",J424,0)</f>
        <v>0</v>
      </c>
      <c r="BF424" s="154">
        <f>IF(N424="snížená",J424,0)</f>
        <v>0</v>
      </c>
      <c r="BG424" s="154">
        <f>IF(N424="zákl. přenesená",J424,0)</f>
        <v>0</v>
      </c>
      <c r="BH424" s="154">
        <f>IF(N424="sníž. přenesená",J424,0)</f>
        <v>0</v>
      </c>
      <c r="BI424" s="154">
        <f>IF(N424="nulová",J424,0)</f>
        <v>0</v>
      </c>
      <c r="BJ424" s="18" t="s">
        <v>89</v>
      </c>
      <c r="BK424" s="154">
        <f>ROUND(I424*H424,2)</f>
        <v>0</v>
      </c>
      <c r="BL424" s="18" t="s">
        <v>306</v>
      </c>
      <c r="BM424" s="153" t="s">
        <v>616</v>
      </c>
    </row>
    <row r="425" spans="1:65" s="2" customFormat="1" ht="21.75" customHeight="1">
      <c r="A425" s="31"/>
      <c r="B425" s="142"/>
      <c r="C425" s="143" t="s">
        <v>617</v>
      </c>
      <c r="D425" s="143" t="s">
        <v>143</v>
      </c>
      <c r="E425" s="144" t="s">
        <v>618</v>
      </c>
      <c r="F425" s="145" t="s">
        <v>619</v>
      </c>
      <c r="G425" s="146" t="s">
        <v>216</v>
      </c>
      <c r="H425" s="147">
        <v>203.785</v>
      </c>
      <c r="I425" s="148"/>
      <c r="J425" s="148">
        <f>ROUND(I425*H425,2)</f>
        <v>0</v>
      </c>
      <c r="K425" s="145" t="s">
        <v>287</v>
      </c>
      <c r="L425" s="32"/>
      <c r="M425" s="149" t="s">
        <v>1</v>
      </c>
      <c r="N425" s="150" t="s">
        <v>46</v>
      </c>
      <c r="O425" s="151">
        <v>0</v>
      </c>
      <c r="P425" s="151">
        <f>O425*H425</f>
        <v>0</v>
      </c>
      <c r="Q425" s="151">
        <v>0</v>
      </c>
      <c r="R425" s="151">
        <f>Q425*H425</f>
        <v>0</v>
      </c>
      <c r="S425" s="151">
        <v>0</v>
      </c>
      <c r="T425" s="152">
        <f>S425*H425</f>
        <v>0</v>
      </c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R425" s="153" t="s">
        <v>306</v>
      </c>
      <c r="AT425" s="153" t="s">
        <v>143</v>
      </c>
      <c r="AU425" s="153" t="s">
        <v>91</v>
      </c>
      <c r="AY425" s="18" t="s">
        <v>140</v>
      </c>
      <c r="BE425" s="154">
        <f>IF(N425="základní",J425,0)</f>
        <v>0</v>
      </c>
      <c r="BF425" s="154">
        <f>IF(N425="snížená",J425,0)</f>
        <v>0</v>
      </c>
      <c r="BG425" s="154">
        <f>IF(N425="zákl. přenesená",J425,0)</f>
        <v>0</v>
      </c>
      <c r="BH425" s="154">
        <f>IF(N425="sníž. přenesená",J425,0)</f>
        <v>0</v>
      </c>
      <c r="BI425" s="154">
        <f>IF(N425="nulová",J425,0)</f>
        <v>0</v>
      </c>
      <c r="BJ425" s="18" t="s">
        <v>89</v>
      </c>
      <c r="BK425" s="154">
        <f>ROUND(I425*H425,2)</f>
        <v>0</v>
      </c>
      <c r="BL425" s="18" t="s">
        <v>306</v>
      </c>
      <c r="BM425" s="153" t="s">
        <v>620</v>
      </c>
    </row>
    <row r="426" spans="1:65" s="2" customFormat="1" ht="29.25">
      <c r="A426" s="31"/>
      <c r="B426" s="32"/>
      <c r="C426" s="31"/>
      <c r="D426" s="155" t="s">
        <v>150</v>
      </c>
      <c r="E426" s="31"/>
      <c r="F426" s="156" t="s">
        <v>621</v>
      </c>
      <c r="G426" s="31"/>
      <c r="H426" s="31"/>
      <c r="I426" s="31"/>
      <c r="J426" s="31"/>
      <c r="K426" s="31"/>
      <c r="L426" s="32"/>
      <c r="M426" s="157"/>
      <c r="N426" s="158"/>
      <c r="O426" s="57"/>
      <c r="P426" s="57"/>
      <c r="Q426" s="57"/>
      <c r="R426" s="57"/>
      <c r="S426" s="57"/>
      <c r="T426" s="58"/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T426" s="18" t="s">
        <v>150</v>
      </c>
      <c r="AU426" s="18" t="s">
        <v>91</v>
      </c>
    </row>
    <row r="427" spans="1:65" s="13" customFormat="1" ht="11.25">
      <c r="B427" s="163"/>
      <c r="D427" s="155" t="s">
        <v>218</v>
      </c>
      <c r="E427" s="164" t="s">
        <v>1</v>
      </c>
      <c r="F427" s="165" t="s">
        <v>622</v>
      </c>
      <c r="H427" s="164" t="s">
        <v>1</v>
      </c>
      <c r="L427" s="163"/>
      <c r="M427" s="166"/>
      <c r="N427" s="167"/>
      <c r="O427" s="167"/>
      <c r="P427" s="167"/>
      <c r="Q427" s="167"/>
      <c r="R427" s="167"/>
      <c r="S427" s="167"/>
      <c r="T427" s="168"/>
      <c r="AT427" s="164" t="s">
        <v>218</v>
      </c>
      <c r="AU427" s="164" t="s">
        <v>91</v>
      </c>
      <c r="AV427" s="13" t="s">
        <v>89</v>
      </c>
      <c r="AW427" s="13" t="s">
        <v>36</v>
      </c>
      <c r="AX427" s="13" t="s">
        <v>81</v>
      </c>
      <c r="AY427" s="164" t="s">
        <v>140</v>
      </c>
    </row>
    <row r="428" spans="1:65" s="14" customFormat="1" ht="11.25">
      <c r="B428" s="169"/>
      <c r="D428" s="155" t="s">
        <v>218</v>
      </c>
      <c r="E428" s="170" t="s">
        <v>1</v>
      </c>
      <c r="F428" s="171" t="s">
        <v>623</v>
      </c>
      <c r="H428" s="172">
        <v>203.785</v>
      </c>
      <c r="L428" s="169"/>
      <c r="M428" s="173"/>
      <c r="N428" s="174"/>
      <c r="O428" s="174"/>
      <c r="P428" s="174"/>
      <c r="Q428" s="174"/>
      <c r="R428" s="174"/>
      <c r="S428" s="174"/>
      <c r="T428" s="175"/>
      <c r="AT428" s="170" t="s">
        <v>218</v>
      </c>
      <c r="AU428" s="170" t="s">
        <v>91</v>
      </c>
      <c r="AV428" s="14" t="s">
        <v>91</v>
      </c>
      <c r="AW428" s="14" t="s">
        <v>36</v>
      </c>
      <c r="AX428" s="14" t="s">
        <v>81</v>
      </c>
      <c r="AY428" s="170" t="s">
        <v>140</v>
      </c>
    </row>
    <row r="429" spans="1:65" s="15" customFormat="1" ht="11.25">
      <c r="B429" s="176"/>
      <c r="D429" s="155" t="s">
        <v>218</v>
      </c>
      <c r="E429" s="177" t="s">
        <v>1</v>
      </c>
      <c r="F429" s="178" t="s">
        <v>225</v>
      </c>
      <c r="H429" s="179">
        <v>203.785</v>
      </c>
      <c r="L429" s="176"/>
      <c r="M429" s="180"/>
      <c r="N429" s="181"/>
      <c r="O429" s="181"/>
      <c r="P429" s="181"/>
      <c r="Q429" s="181"/>
      <c r="R429" s="181"/>
      <c r="S429" s="181"/>
      <c r="T429" s="182"/>
      <c r="AT429" s="177" t="s">
        <v>218</v>
      </c>
      <c r="AU429" s="177" t="s">
        <v>91</v>
      </c>
      <c r="AV429" s="15" t="s">
        <v>165</v>
      </c>
      <c r="AW429" s="15" t="s">
        <v>36</v>
      </c>
      <c r="AX429" s="15" t="s">
        <v>89</v>
      </c>
      <c r="AY429" s="177" t="s">
        <v>140</v>
      </c>
    </row>
    <row r="430" spans="1:65" s="2" customFormat="1" ht="21.75" customHeight="1">
      <c r="A430" s="31"/>
      <c r="B430" s="142"/>
      <c r="C430" s="143" t="s">
        <v>624</v>
      </c>
      <c r="D430" s="143" t="s">
        <v>143</v>
      </c>
      <c r="E430" s="144" t="s">
        <v>625</v>
      </c>
      <c r="F430" s="145" t="s">
        <v>626</v>
      </c>
      <c r="G430" s="146" t="s">
        <v>216</v>
      </c>
      <c r="H430" s="147">
        <v>68.150000000000006</v>
      </c>
      <c r="I430" s="148"/>
      <c r="J430" s="148">
        <f>ROUND(I430*H430,2)</f>
        <v>0</v>
      </c>
      <c r="K430" s="145" t="s">
        <v>287</v>
      </c>
      <c r="L430" s="32"/>
      <c r="M430" s="149" t="s">
        <v>1</v>
      </c>
      <c r="N430" s="150" t="s">
        <v>46</v>
      </c>
      <c r="O430" s="151">
        <v>0</v>
      </c>
      <c r="P430" s="151">
        <f>O430*H430</f>
        <v>0</v>
      </c>
      <c r="Q430" s="151">
        <v>0</v>
      </c>
      <c r="R430" s="151">
        <f>Q430*H430</f>
        <v>0</v>
      </c>
      <c r="S430" s="151">
        <v>0</v>
      </c>
      <c r="T430" s="152">
        <f>S430*H430</f>
        <v>0</v>
      </c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R430" s="153" t="s">
        <v>306</v>
      </c>
      <c r="AT430" s="153" t="s">
        <v>143</v>
      </c>
      <c r="AU430" s="153" t="s">
        <v>91</v>
      </c>
      <c r="AY430" s="18" t="s">
        <v>140</v>
      </c>
      <c r="BE430" s="154">
        <f>IF(N430="základní",J430,0)</f>
        <v>0</v>
      </c>
      <c r="BF430" s="154">
        <f>IF(N430="snížená",J430,0)</f>
        <v>0</v>
      </c>
      <c r="BG430" s="154">
        <f>IF(N430="zákl. přenesená",J430,0)</f>
        <v>0</v>
      </c>
      <c r="BH430" s="154">
        <f>IF(N430="sníž. přenesená",J430,0)</f>
        <v>0</v>
      </c>
      <c r="BI430" s="154">
        <f>IF(N430="nulová",J430,0)</f>
        <v>0</v>
      </c>
      <c r="BJ430" s="18" t="s">
        <v>89</v>
      </c>
      <c r="BK430" s="154">
        <f>ROUND(I430*H430,2)</f>
        <v>0</v>
      </c>
      <c r="BL430" s="18" t="s">
        <v>306</v>
      </c>
      <c r="BM430" s="153" t="s">
        <v>627</v>
      </c>
    </row>
    <row r="431" spans="1:65" s="2" customFormat="1" ht="29.25">
      <c r="A431" s="31"/>
      <c r="B431" s="32"/>
      <c r="C431" s="31"/>
      <c r="D431" s="155" t="s">
        <v>150</v>
      </c>
      <c r="E431" s="31"/>
      <c r="F431" s="156" t="s">
        <v>621</v>
      </c>
      <c r="G431" s="31"/>
      <c r="H431" s="31"/>
      <c r="I431" s="31"/>
      <c r="J431" s="31"/>
      <c r="K431" s="31"/>
      <c r="L431" s="32"/>
      <c r="M431" s="157"/>
      <c r="N431" s="158"/>
      <c r="O431" s="57"/>
      <c r="P431" s="57"/>
      <c r="Q431" s="57"/>
      <c r="R431" s="57"/>
      <c r="S431" s="57"/>
      <c r="T431" s="58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T431" s="18" t="s">
        <v>150</v>
      </c>
      <c r="AU431" s="18" t="s">
        <v>91</v>
      </c>
    </row>
    <row r="432" spans="1:65" s="13" customFormat="1" ht="11.25">
      <c r="B432" s="163"/>
      <c r="D432" s="155" t="s">
        <v>218</v>
      </c>
      <c r="E432" s="164" t="s">
        <v>1</v>
      </c>
      <c r="F432" s="165" t="s">
        <v>622</v>
      </c>
      <c r="H432" s="164" t="s">
        <v>1</v>
      </c>
      <c r="L432" s="163"/>
      <c r="M432" s="166"/>
      <c r="N432" s="167"/>
      <c r="O432" s="167"/>
      <c r="P432" s="167"/>
      <c r="Q432" s="167"/>
      <c r="R432" s="167"/>
      <c r="S432" s="167"/>
      <c r="T432" s="168"/>
      <c r="AT432" s="164" t="s">
        <v>218</v>
      </c>
      <c r="AU432" s="164" t="s">
        <v>91</v>
      </c>
      <c r="AV432" s="13" t="s">
        <v>89</v>
      </c>
      <c r="AW432" s="13" t="s">
        <v>36</v>
      </c>
      <c r="AX432" s="13" t="s">
        <v>81</v>
      </c>
      <c r="AY432" s="164" t="s">
        <v>140</v>
      </c>
    </row>
    <row r="433" spans="1:65" s="14" customFormat="1" ht="11.25">
      <c r="B433" s="169"/>
      <c r="D433" s="155" t="s">
        <v>218</v>
      </c>
      <c r="E433" s="170" t="s">
        <v>1</v>
      </c>
      <c r="F433" s="171" t="s">
        <v>628</v>
      </c>
      <c r="H433" s="172">
        <v>68.150000000000006</v>
      </c>
      <c r="L433" s="169"/>
      <c r="M433" s="173"/>
      <c r="N433" s="174"/>
      <c r="O433" s="174"/>
      <c r="P433" s="174"/>
      <c r="Q433" s="174"/>
      <c r="R433" s="174"/>
      <c r="S433" s="174"/>
      <c r="T433" s="175"/>
      <c r="AT433" s="170" t="s">
        <v>218</v>
      </c>
      <c r="AU433" s="170" t="s">
        <v>91</v>
      </c>
      <c r="AV433" s="14" t="s">
        <v>91</v>
      </c>
      <c r="AW433" s="14" t="s">
        <v>36</v>
      </c>
      <c r="AX433" s="14" t="s">
        <v>81</v>
      </c>
      <c r="AY433" s="170" t="s">
        <v>140</v>
      </c>
    </row>
    <row r="434" spans="1:65" s="15" customFormat="1" ht="11.25">
      <c r="B434" s="176"/>
      <c r="D434" s="155" t="s">
        <v>218</v>
      </c>
      <c r="E434" s="177" t="s">
        <v>1</v>
      </c>
      <c r="F434" s="178" t="s">
        <v>225</v>
      </c>
      <c r="H434" s="179">
        <v>68.150000000000006</v>
      </c>
      <c r="L434" s="176"/>
      <c r="M434" s="180"/>
      <c r="N434" s="181"/>
      <c r="O434" s="181"/>
      <c r="P434" s="181"/>
      <c r="Q434" s="181"/>
      <c r="R434" s="181"/>
      <c r="S434" s="181"/>
      <c r="T434" s="182"/>
      <c r="AT434" s="177" t="s">
        <v>218</v>
      </c>
      <c r="AU434" s="177" t="s">
        <v>91</v>
      </c>
      <c r="AV434" s="15" t="s">
        <v>165</v>
      </c>
      <c r="AW434" s="15" t="s">
        <v>36</v>
      </c>
      <c r="AX434" s="15" t="s">
        <v>89</v>
      </c>
      <c r="AY434" s="177" t="s">
        <v>140</v>
      </c>
    </row>
    <row r="435" spans="1:65" s="2" customFormat="1" ht="16.5" customHeight="1">
      <c r="A435" s="31"/>
      <c r="B435" s="142"/>
      <c r="C435" s="143" t="s">
        <v>629</v>
      </c>
      <c r="D435" s="143" t="s">
        <v>143</v>
      </c>
      <c r="E435" s="144" t="s">
        <v>630</v>
      </c>
      <c r="F435" s="145" t="s">
        <v>631</v>
      </c>
      <c r="G435" s="146" t="s">
        <v>471</v>
      </c>
      <c r="H435" s="147">
        <v>2406.5329999999999</v>
      </c>
      <c r="I435" s="148"/>
      <c r="J435" s="148">
        <f>ROUND(I435*H435,2)</f>
        <v>0</v>
      </c>
      <c r="K435" s="145" t="s">
        <v>147</v>
      </c>
      <c r="L435" s="32"/>
      <c r="M435" s="149" t="s">
        <v>1</v>
      </c>
      <c r="N435" s="150" t="s">
        <v>46</v>
      </c>
      <c r="O435" s="151">
        <v>0</v>
      </c>
      <c r="P435" s="151">
        <f>O435*H435</f>
        <v>0</v>
      </c>
      <c r="Q435" s="151">
        <v>0</v>
      </c>
      <c r="R435" s="151">
        <f>Q435*H435</f>
        <v>0</v>
      </c>
      <c r="S435" s="151">
        <v>0</v>
      </c>
      <c r="T435" s="152">
        <f>S435*H435</f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153" t="s">
        <v>306</v>
      </c>
      <c r="AT435" s="153" t="s">
        <v>143</v>
      </c>
      <c r="AU435" s="153" t="s">
        <v>91</v>
      </c>
      <c r="AY435" s="18" t="s">
        <v>140</v>
      </c>
      <c r="BE435" s="154">
        <f>IF(N435="základní",J435,0)</f>
        <v>0</v>
      </c>
      <c r="BF435" s="154">
        <f>IF(N435="snížená",J435,0)</f>
        <v>0</v>
      </c>
      <c r="BG435" s="154">
        <f>IF(N435="zákl. přenesená",J435,0)</f>
        <v>0</v>
      </c>
      <c r="BH435" s="154">
        <f>IF(N435="sníž. přenesená",J435,0)</f>
        <v>0</v>
      </c>
      <c r="BI435" s="154">
        <f>IF(N435="nulová",J435,0)</f>
        <v>0</v>
      </c>
      <c r="BJ435" s="18" t="s">
        <v>89</v>
      </c>
      <c r="BK435" s="154">
        <f>ROUND(I435*H435,2)</f>
        <v>0</v>
      </c>
      <c r="BL435" s="18" t="s">
        <v>306</v>
      </c>
      <c r="BM435" s="153" t="s">
        <v>632</v>
      </c>
    </row>
    <row r="436" spans="1:65" s="12" customFormat="1" ht="22.9" customHeight="1">
      <c r="B436" s="130"/>
      <c r="D436" s="131" t="s">
        <v>80</v>
      </c>
      <c r="E436" s="140" t="s">
        <v>633</v>
      </c>
      <c r="F436" s="140" t="s">
        <v>634</v>
      </c>
      <c r="J436" s="141">
        <f>BK436</f>
        <v>0</v>
      </c>
      <c r="L436" s="130"/>
      <c r="M436" s="134"/>
      <c r="N436" s="135"/>
      <c r="O436" s="135"/>
      <c r="P436" s="136">
        <f>SUM(P437:P460)</f>
        <v>8.8800000000000008</v>
      </c>
      <c r="Q436" s="135"/>
      <c r="R436" s="136">
        <f>SUM(R437:R460)</f>
        <v>0</v>
      </c>
      <c r="S436" s="135"/>
      <c r="T436" s="137">
        <f>SUM(T437:T460)</f>
        <v>1.7944000000000002</v>
      </c>
      <c r="AR436" s="131" t="s">
        <v>91</v>
      </c>
      <c r="AT436" s="138" t="s">
        <v>80</v>
      </c>
      <c r="AU436" s="138" t="s">
        <v>89</v>
      </c>
      <c r="AY436" s="131" t="s">
        <v>140</v>
      </c>
      <c r="BK436" s="139">
        <f>SUM(BK437:BK460)</f>
        <v>0</v>
      </c>
    </row>
    <row r="437" spans="1:65" s="2" customFormat="1" ht="16.5" customHeight="1">
      <c r="A437" s="31"/>
      <c r="B437" s="142"/>
      <c r="C437" s="143" t="s">
        <v>635</v>
      </c>
      <c r="D437" s="143" t="s">
        <v>143</v>
      </c>
      <c r="E437" s="144" t="s">
        <v>636</v>
      </c>
      <c r="F437" s="145" t="s">
        <v>637</v>
      </c>
      <c r="G437" s="146" t="s">
        <v>638</v>
      </c>
      <c r="H437" s="147">
        <v>2</v>
      </c>
      <c r="I437" s="148"/>
      <c r="J437" s="148">
        <f>ROUND(I437*H437,2)</f>
        <v>0</v>
      </c>
      <c r="K437" s="145" t="s">
        <v>287</v>
      </c>
      <c r="L437" s="32"/>
      <c r="M437" s="149" t="s">
        <v>1</v>
      </c>
      <c r="N437" s="150" t="s">
        <v>46</v>
      </c>
      <c r="O437" s="151">
        <v>0</v>
      </c>
      <c r="P437" s="151">
        <f>O437*H437</f>
        <v>0</v>
      </c>
      <c r="Q437" s="151">
        <v>0</v>
      </c>
      <c r="R437" s="151">
        <f>Q437*H437</f>
        <v>0</v>
      </c>
      <c r="S437" s="151">
        <v>0</v>
      </c>
      <c r="T437" s="152">
        <f>S437*H437</f>
        <v>0</v>
      </c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R437" s="153" t="s">
        <v>306</v>
      </c>
      <c r="AT437" s="153" t="s">
        <v>143</v>
      </c>
      <c r="AU437" s="153" t="s">
        <v>91</v>
      </c>
      <c r="AY437" s="18" t="s">
        <v>140</v>
      </c>
      <c r="BE437" s="154">
        <f>IF(N437="základní",J437,0)</f>
        <v>0</v>
      </c>
      <c r="BF437" s="154">
        <f>IF(N437="snížená",J437,0)</f>
        <v>0</v>
      </c>
      <c r="BG437" s="154">
        <f>IF(N437="zákl. přenesená",J437,0)</f>
        <v>0</v>
      </c>
      <c r="BH437" s="154">
        <f>IF(N437="sníž. přenesená",J437,0)</f>
        <v>0</v>
      </c>
      <c r="BI437" s="154">
        <f>IF(N437="nulová",J437,0)</f>
        <v>0</v>
      </c>
      <c r="BJ437" s="18" t="s">
        <v>89</v>
      </c>
      <c r="BK437" s="154">
        <f>ROUND(I437*H437,2)</f>
        <v>0</v>
      </c>
      <c r="BL437" s="18" t="s">
        <v>306</v>
      </c>
      <c r="BM437" s="153" t="s">
        <v>639</v>
      </c>
    </row>
    <row r="438" spans="1:65" s="2" customFormat="1" ht="29.25">
      <c r="A438" s="31"/>
      <c r="B438" s="32"/>
      <c r="C438" s="31"/>
      <c r="D438" s="155" t="s">
        <v>150</v>
      </c>
      <c r="E438" s="31"/>
      <c r="F438" s="156" t="s">
        <v>640</v>
      </c>
      <c r="G438" s="31"/>
      <c r="H438" s="31"/>
      <c r="I438" s="31"/>
      <c r="J438" s="31"/>
      <c r="K438" s="31"/>
      <c r="L438" s="32"/>
      <c r="M438" s="157"/>
      <c r="N438" s="158"/>
      <c r="O438" s="57"/>
      <c r="P438" s="57"/>
      <c r="Q438" s="57"/>
      <c r="R438" s="57"/>
      <c r="S438" s="57"/>
      <c r="T438" s="58"/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T438" s="18" t="s">
        <v>150</v>
      </c>
      <c r="AU438" s="18" t="s">
        <v>91</v>
      </c>
    </row>
    <row r="439" spans="1:65" s="2" customFormat="1" ht="16.5" customHeight="1">
      <c r="A439" s="31"/>
      <c r="B439" s="142"/>
      <c r="C439" s="143" t="s">
        <v>641</v>
      </c>
      <c r="D439" s="143" t="s">
        <v>143</v>
      </c>
      <c r="E439" s="144" t="s">
        <v>642</v>
      </c>
      <c r="F439" s="145" t="s">
        <v>637</v>
      </c>
      <c r="G439" s="146" t="s">
        <v>638</v>
      </c>
      <c r="H439" s="147">
        <v>6</v>
      </c>
      <c r="I439" s="148"/>
      <c r="J439" s="148">
        <f>ROUND(I439*H439,2)</f>
        <v>0</v>
      </c>
      <c r="K439" s="145" t="s">
        <v>287</v>
      </c>
      <c r="L439" s="32"/>
      <c r="M439" s="149" t="s">
        <v>1</v>
      </c>
      <c r="N439" s="150" t="s">
        <v>46</v>
      </c>
      <c r="O439" s="151">
        <v>0</v>
      </c>
      <c r="P439" s="151">
        <f>O439*H439</f>
        <v>0</v>
      </c>
      <c r="Q439" s="151">
        <v>0</v>
      </c>
      <c r="R439" s="151">
        <f>Q439*H439</f>
        <v>0</v>
      </c>
      <c r="S439" s="151">
        <v>0</v>
      </c>
      <c r="T439" s="152">
        <f>S439*H439</f>
        <v>0</v>
      </c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R439" s="153" t="s">
        <v>306</v>
      </c>
      <c r="AT439" s="153" t="s">
        <v>143</v>
      </c>
      <c r="AU439" s="153" t="s">
        <v>91</v>
      </c>
      <c r="AY439" s="18" t="s">
        <v>140</v>
      </c>
      <c r="BE439" s="154">
        <f>IF(N439="základní",J439,0)</f>
        <v>0</v>
      </c>
      <c r="BF439" s="154">
        <f>IF(N439="snížená",J439,0)</f>
        <v>0</v>
      </c>
      <c r="BG439" s="154">
        <f>IF(N439="zákl. přenesená",J439,0)</f>
        <v>0</v>
      </c>
      <c r="BH439" s="154">
        <f>IF(N439="sníž. přenesená",J439,0)</f>
        <v>0</v>
      </c>
      <c r="BI439" s="154">
        <f>IF(N439="nulová",J439,0)</f>
        <v>0</v>
      </c>
      <c r="BJ439" s="18" t="s">
        <v>89</v>
      </c>
      <c r="BK439" s="154">
        <f>ROUND(I439*H439,2)</f>
        <v>0</v>
      </c>
      <c r="BL439" s="18" t="s">
        <v>306</v>
      </c>
      <c r="BM439" s="153" t="s">
        <v>643</v>
      </c>
    </row>
    <row r="440" spans="1:65" s="2" customFormat="1" ht="29.25">
      <c r="A440" s="31"/>
      <c r="B440" s="32"/>
      <c r="C440" s="31"/>
      <c r="D440" s="155" t="s">
        <v>150</v>
      </c>
      <c r="E440" s="31"/>
      <c r="F440" s="156" t="s">
        <v>640</v>
      </c>
      <c r="G440" s="31"/>
      <c r="H440" s="31"/>
      <c r="I440" s="31"/>
      <c r="J440" s="31"/>
      <c r="K440" s="31"/>
      <c r="L440" s="32"/>
      <c r="M440" s="157"/>
      <c r="N440" s="158"/>
      <c r="O440" s="57"/>
      <c r="P440" s="57"/>
      <c r="Q440" s="57"/>
      <c r="R440" s="57"/>
      <c r="S440" s="57"/>
      <c r="T440" s="58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T440" s="18" t="s">
        <v>150</v>
      </c>
      <c r="AU440" s="18" t="s">
        <v>91</v>
      </c>
    </row>
    <row r="441" spans="1:65" s="2" customFormat="1" ht="16.5" customHeight="1">
      <c r="A441" s="31"/>
      <c r="B441" s="142"/>
      <c r="C441" s="143" t="s">
        <v>644</v>
      </c>
      <c r="D441" s="143" t="s">
        <v>143</v>
      </c>
      <c r="E441" s="144" t="s">
        <v>645</v>
      </c>
      <c r="F441" s="145" t="s">
        <v>646</v>
      </c>
      <c r="G441" s="146" t="s">
        <v>638</v>
      </c>
      <c r="H441" s="147">
        <v>1</v>
      </c>
      <c r="I441" s="148"/>
      <c r="J441" s="148">
        <f>ROUND(I441*H441,2)</f>
        <v>0</v>
      </c>
      <c r="K441" s="145" t="s">
        <v>287</v>
      </c>
      <c r="L441" s="32"/>
      <c r="M441" s="149" t="s">
        <v>1</v>
      </c>
      <c r="N441" s="150" t="s">
        <v>46</v>
      </c>
      <c r="O441" s="151">
        <v>0</v>
      </c>
      <c r="P441" s="151">
        <f>O441*H441</f>
        <v>0</v>
      </c>
      <c r="Q441" s="151">
        <v>0</v>
      </c>
      <c r="R441" s="151">
        <f>Q441*H441</f>
        <v>0</v>
      </c>
      <c r="S441" s="151">
        <v>0</v>
      </c>
      <c r="T441" s="152">
        <f>S441*H441</f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153" t="s">
        <v>306</v>
      </c>
      <c r="AT441" s="153" t="s">
        <v>143</v>
      </c>
      <c r="AU441" s="153" t="s">
        <v>91</v>
      </c>
      <c r="AY441" s="18" t="s">
        <v>140</v>
      </c>
      <c r="BE441" s="154">
        <f>IF(N441="základní",J441,0)</f>
        <v>0</v>
      </c>
      <c r="BF441" s="154">
        <f>IF(N441="snížená",J441,0)</f>
        <v>0</v>
      </c>
      <c r="BG441" s="154">
        <f>IF(N441="zákl. přenesená",J441,0)</f>
        <v>0</v>
      </c>
      <c r="BH441" s="154">
        <f>IF(N441="sníž. přenesená",J441,0)</f>
        <v>0</v>
      </c>
      <c r="BI441" s="154">
        <f>IF(N441="nulová",J441,0)</f>
        <v>0</v>
      </c>
      <c r="BJ441" s="18" t="s">
        <v>89</v>
      </c>
      <c r="BK441" s="154">
        <f>ROUND(I441*H441,2)</f>
        <v>0</v>
      </c>
      <c r="BL441" s="18" t="s">
        <v>306</v>
      </c>
      <c r="BM441" s="153" t="s">
        <v>647</v>
      </c>
    </row>
    <row r="442" spans="1:65" s="2" customFormat="1" ht="29.25">
      <c r="A442" s="31"/>
      <c r="B442" s="32"/>
      <c r="C442" s="31"/>
      <c r="D442" s="155" t="s">
        <v>150</v>
      </c>
      <c r="E442" s="31"/>
      <c r="F442" s="156" t="s">
        <v>640</v>
      </c>
      <c r="G442" s="31"/>
      <c r="H442" s="31"/>
      <c r="I442" s="31"/>
      <c r="J442" s="31"/>
      <c r="K442" s="31"/>
      <c r="L442" s="32"/>
      <c r="M442" s="157"/>
      <c r="N442" s="158"/>
      <c r="O442" s="57"/>
      <c r="P442" s="57"/>
      <c r="Q442" s="57"/>
      <c r="R442" s="57"/>
      <c r="S442" s="57"/>
      <c r="T442" s="58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T442" s="18" t="s">
        <v>150</v>
      </c>
      <c r="AU442" s="18" t="s">
        <v>91</v>
      </c>
    </row>
    <row r="443" spans="1:65" s="2" customFormat="1" ht="16.5" customHeight="1">
      <c r="A443" s="31"/>
      <c r="B443" s="142"/>
      <c r="C443" s="143" t="s">
        <v>648</v>
      </c>
      <c r="D443" s="143" t="s">
        <v>143</v>
      </c>
      <c r="E443" s="144" t="s">
        <v>649</v>
      </c>
      <c r="F443" s="145" t="s">
        <v>646</v>
      </c>
      <c r="G443" s="146" t="s">
        <v>638</v>
      </c>
      <c r="H443" s="147">
        <v>2</v>
      </c>
      <c r="I443" s="148"/>
      <c r="J443" s="148">
        <f>ROUND(I443*H443,2)</f>
        <v>0</v>
      </c>
      <c r="K443" s="145" t="s">
        <v>287</v>
      </c>
      <c r="L443" s="32"/>
      <c r="M443" s="149" t="s">
        <v>1</v>
      </c>
      <c r="N443" s="150" t="s">
        <v>46</v>
      </c>
      <c r="O443" s="151">
        <v>0</v>
      </c>
      <c r="P443" s="151">
        <f>O443*H443</f>
        <v>0</v>
      </c>
      <c r="Q443" s="151">
        <v>0</v>
      </c>
      <c r="R443" s="151">
        <f>Q443*H443</f>
        <v>0</v>
      </c>
      <c r="S443" s="151">
        <v>0</v>
      </c>
      <c r="T443" s="152">
        <f>S443*H443</f>
        <v>0</v>
      </c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R443" s="153" t="s">
        <v>306</v>
      </c>
      <c r="AT443" s="153" t="s">
        <v>143</v>
      </c>
      <c r="AU443" s="153" t="s">
        <v>91</v>
      </c>
      <c r="AY443" s="18" t="s">
        <v>140</v>
      </c>
      <c r="BE443" s="154">
        <f>IF(N443="základní",J443,0)</f>
        <v>0</v>
      </c>
      <c r="BF443" s="154">
        <f>IF(N443="snížená",J443,0)</f>
        <v>0</v>
      </c>
      <c r="BG443" s="154">
        <f>IF(N443="zákl. přenesená",J443,0)</f>
        <v>0</v>
      </c>
      <c r="BH443" s="154">
        <f>IF(N443="sníž. přenesená",J443,0)</f>
        <v>0</v>
      </c>
      <c r="BI443" s="154">
        <f>IF(N443="nulová",J443,0)</f>
        <v>0</v>
      </c>
      <c r="BJ443" s="18" t="s">
        <v>89</v>
      </c>
      <c r="BK443" s="154">
        <f>ROUND(I443*H443,2)</f>
        <v>0</v>
      </c>
      <c r="BL443" s="18" t="s">
        <v>306</v>
      </c>
      <c r="BM443" s="153" t="s">
        <v>650</v>
      </c>
    </row>
    <row r="444" spans="1:65" s="2" customFormat="1" ht="29.25">
      <c r="A444" s="31"/>
      <c r="B444" s="32"/>
      <c r="C444" s="31"/>
      <c r="D444" s="155" t="s">
        <v>150</v>
      </c>
      <c r="E444" s="31"/>
      <c r="F444" s="156" t="s">
        <v>640</v>
      </c>
      <c r="G444" s="31"/>
      <c r="H444" s="31"/>
      <c r="I444" s="31"/>
      <c r="J444" s="31"/>
      <c r="K444" s="31"/>
      <c r="L444" s="32"/>
      <c r="M444" s="157"/>
      <c r="N444" s="158"/>
      <c r="O444" s="57"/>
      <c r="P444" s="57"/>
      <c r="Q444" s="57"/>
      <c r="R444" s="57"/>
      <c r="S444" s="57"/>
      <c r="T444" s="58"/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T444" s="18" t="s">
        <v>150</v>
      </c>
      <c r="AU444" s="18" t="s">
        <v>91</v>
      </c>
    </row>
    <row r="445" spans="1:65" s="2" customFormat="1" ht="16.5" customHeight="1">
      <c r="A445" s="31"/>
      <c r="B445" s="142"/>
      <c r="C445" s="143" t="s">
        <v>651</v>
      </c>
      <c r="D445" s="143" t="s">
        <v>143</v>
      </c>
      <c r="E445" s="144" t="s">
        <v>652</v>
      </c>
      <c r="F445" s="145" t="s">
        <v>653</v>
      </c>
      <c r="G445" s="146" t="s">
        <v>638</v>
      </c>
      <c r="H445" s="147">
        <v>1</v>
      </c>
      <c r="I445" s="148"/>
      <c r="J445" s="148">
        <f>ROUND(I445*H445,2)</f>
        <v>0</v>
      </c>
      <c r="K445" s="145" t="s">
        <v>287</v>
      </c>
      <c r="L445" s="32"/>
      <c r="M445" s="149" t="s">
        <v>1</v>
      </c>
      <c r="N445" s="150" t="s">
        <v>46</v>
      </c>
      <c r="O445" s="151">
        <v>0</v>
      </c>
      <c r="P445" s="151">
        <f>O445*H445</f>
        <v>0</v>
      </c>
      <c r="Q445" s="151">
        <v>0</v>
      </c>
      <c r="R445" s="151">
        <f>Q445*H445</f>
        <v>0</v>
      </c>
      <c r="S445" s="151">
        <v>0</v>
      </c>
      <c r="T445" s="152">
        <f>S445*H445</f>
        <v>0</v>
      </c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153" t="s">
        <v>306</v>
      </c>
      <c r="AT445" s="153" t="s">
        <v>143</v>
      </c>
      <c r="AU445" s="153" t="s">
        <v>91</v>
      </c>
      <c r="AY445" s="18" t="s">
        <v>140</v>
      </c>
      <c r="BE445" s="154">
        <f>IF(N445="základní",J445,0)</f>
        <v>0</v>
      </c>
      <c r="BF445" s="154">
        <f>IF(N445="snížená",J445,0)</f>
        <v>0</v>
      </c>
      <c r="BG445" s="154">
        <f>IF(N445="zákl. přenesená",J445,0)</f>
        <v>0</v>
      </c>
      <c r="BH445" s="154">
        <f>IF(N445="sníž. přenesená",J445,0)</f>
        <v>0</v>
      </c>
      <c r="BI445" s="154">
        <f>IF(N445="nulová",J445,0)</f>
        <v>0</v>
      </c>
      <c r="BJ445" s="18" t="s">
        <v>89</v>
      </c>
      <c r="BK445" s="154">
        <f>ROUND(I445*H445,2)</f>
        <v>0</v>
      </c>
      <c r="BL445" s="18" t="s">
        <v>306</v>
      </c>
      <c r="BM445" s="153" t="s">
        <v>654</v>
      </c>
    </row>
    <row r="446" spans="1:65" s="2" customFormat="1" ht="29.25">
      <c r="A446" s="31"/>
      <c r="B446" s="32"/>
      <c r="C446" s="31"/>
      <c r="D446" s="155" t="s">
        <v>150</v>
      </c>
      <c r="E446" s="31"/>
      <c r="F446" s="156" t="s">
        <v>640</v>
      </c>
      <c r="G446" s="31"/>
      <c r="H446" s="31"/>
      <c r="I446" s="31"/>
      <c r="J446" s="31"/>
      <c r="K446" s="31"/>
      <c r="L446" s="32"/>
      <c r="M446" s="157"/>
      <c r="N446" s="158"/>
      <c r="O446" s="57"/>
      <c r="P446" s="57"/>
      <c r="Q446" s="57"/>
      <c r="R446" s="57"/>
      <c r="S446" s="57"/>
      <c r="T446" s="58"/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T446" s="18" t="s">
        <v>150</v>
      </c>
      <c r="AU446" s="18" t="s">
        <v>91</v>
      </c>
    </row>
    <row r="447" spans="1:65" s="2" customFormat="1" ht="16.5" customHeight="1">
      <c r="A447" s="31"/>
      <c r="B447" s="142"/>
      <c r="C447" s="143" t="s">
        <v>655</v>
      </c>
      <c r="D447" s="143" t="s">
        <v>143</v>
      </c>
      <c r="E447" s="144" t="s">
        <v>656</v>
      </c>
      <c r="F447" s="145" t="s">
        <v>657</v>
      </c>
      <c r="G447" s="146" t="s">
        <v>638</v>
      </c>
      <c r="H447" s="147">
        <v>1</v>
      </c>
      <c r="I447" s="148"/>
      <c r="J447" s="148">
        <f>ROUND(I447*H447,2)</f>
        <v>0</v>
      </c>
      <c r="K447" s="145" t="s">
        <v>287</v>
      </c>
      <c r="L447" s="32"/>
      <c r="M447" s="149" t="s">
        <v>1</v>
      </c>
      <c r="N447" s="150" t="s">
        <v>46</v>
      </c>
      <c r="O447" s="151">
        <v>0</v>
      </c>
      <c r="P447" s="151">
        <f>O447*H447</f>
        <v>0</v>
      </c>
      <c r="Q447" s="151">
        <v>0</v>
      </c>
      <c r="R447" s="151">
        <f>Q447*H447</f>
        <v>0</v>
      </c>
      <c r="S447" s="151">
        <v>0</v>
      </c>
      <c r="T447" s="152">
        <f>S447*H447</f>
        <v>0</v>
      </c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R447" s="153" t="s">
        <v>306</v>
      </c>
      <c r="AT447" s="153" t="s">
        <v>143</v>
      </c>
      <c r="AU447" s="153" t="s">
        <v>91</v>
      </c>
      <c r="AY447" s="18" t="s">
        <v>140</v>
      </c>
      <c r="BE447" s="154">
        <f>IF(N447="základní",J447,0)</f>
        <v>0</v>
      </c>
      <c r="BF447" s="154">
        <f>IF(N447="snížená",J447,0)</f>
        <v>0</v>
      </c>
      <c r="BG447" s="154">
        <f>IF(N447="zákl. přenesená",J447,0)</f>
        <v>0</v>
      </c>
      <c r="BH447" s="154">
        <f>IF(N447="sníž. přenesená",J447,0)</f>
        <v>0</v>
      </c>
      <c r="BI447" s="154">
        <f>IF(N447="nulová",J447,0)</f>
        <v>0</v>
      </c>
      <c r="BJ447" s="18" t="s">
        <v>89</v>
      </c>
      <c r="BK447" s="154">
        <f>ROUND(I447*H447,2)</f>
        <v>0</v>
      </c>
      <c r="BL447" s="18" t="s">
        <v>306</v>
      </c>
      <c r="BM447" s="153" t="s">
        <v>658</v>
      </c>
    </row>
    <row r="448" spans="1:65" s="2" customFormat="1" ht="29.25">
      <c r="A448" s="31"/>
      <c r="B448" s="32"/>
      <c r="C448" s="31"/>
      <c r="D448" s="155" t="s">
        <v>150</v>
      </c>
      <c r="E448" s="31"/>
      <c r="F448" s="156" t="s">
        <v>640</v>
      </c>
      <c r="G448" s="31"/>
      <c r="H448" s="31"/>
      <c r="I448" s="31"/>
      <c r="J448" s="31"/>
      <c r="K448" s="31"/>
      <c r="L448" s="32"/>
      <c r="M448" s="157"/>
      <c r="N448" s="158"/>
      <c r="O448" s="57"/>
      <c r="P448" s="57"/>
      <c r="Q448" s="57"/>
      <c r="R448" s="57"/>
      <c r="S448" s="57"/>
      <c r="T448" s="58"/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T448" s="18" t="s">
        <v>150</v>
      </c>
      <c r="AU448" s="18" t="s">
        <v>91</v>
      </c>
    </row>
    <row r="449" spans="1:65" s="2" customFormat="1" ht="16.5" customHeight="1">
      <c r="A449" s="31"/>
      <c r="B449" s="142"/>
      <c r="C449" s="143" t="s">
        <v>659</v>
      </c>
      <c r="D449" s="143" t="s">
        <v>143</v>
      </c>
      <c r="E449" s="144" t="s">
        <v>660</v>
      </c>
      <c r="F449" s="145" t="s">
        <v>661</v>
      </c>
      <c r="G449" s="146" t="s">
        <v>638</v>
      </c>
      <c r="H449" s="147">
        <v>2</v>
      </c>
      <c r="I449" s="148"/>
      <c r="J449" s="148">
        <f>ROUND(I449*H449,2)</f>
        <v>0</v>
      </c>
      <c r="K449" s="145" t="s">
        <v>287</v>
      </c>
      <c r="L449" s="32"/>
      <c r="M449" s="149" t="s">
        <v>1</v>
      </c>
      <c r="N449" s="150" t="s">
        <v>46</v>
      </c>
      <c r="O449" s="151">
        <v>0</v>
      </c>
      <c r="P449" s="151">
        <f>O449*H449</f>
        <v>0</v>
      </c>
      <c r="Q449" s="151">
        <v>0</v>
      </c>
      <c r="R449" s="151">
        <f>Q449*H449</f>
        <v>0</v>
      </c>
      <c r="S449" s="151">
        <v>0</v>
      </c>
      <c r="T449" s="152">
        <f>S449*H449</f>
        <v>0</v>
      </c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R449" s="153" t="s">
        <v>306</v>
      </c>
      <c r="AT449" s="153" t="s">
        <v>143</v>
      </c>
      <c r="AU449" s="153" t="s">
        <v>91</v>
      </c>
      <c r="AY449" s="18" t="s">
        <v>140</v>
      </c>
      <c r="BE449" s="154">
        <f>IF(N449="základní",J449,0)</f>
        <v>0</v>
      </c>
      <c r="BF449" s="154">
        <f>IF(N449="snížená",J449,0)</f>
        <v>0</v>
      </c>
      <c r="BG449" s="154">
        <f>IF(N449="zákl. přenesená",J449,0)</f>
        <v>0</v>
      </c>
      <c r="BH449" s="154">
        <f>IF(N449="sníž. přenesená",J449,0)</f>
        <v>0</v>
      </c>
      <c r="BI449" s="154">
        <f>IF(N449="nulová",J449,0)</f>
        <v>0</v>
      </c>
      <c r="BJ449" s="18" t="s">
        <v>89</v>
      </c>
      <c r="BK449" s="154">
        <f>ROUND(I449*H449,2)</f>
        <v>0</v>
      </c>
      <c r="BL449" s="18" t="s">
        <v>306</v>
      </c>
      <c r="BM449" s="153" t="s">
        <v>662</v>
      </c>
    </row>
    <row r="450" spans="1:65" s="2" customFormat="1" ht="29.25">
      <c r="A450" s="31"/>
      <c r="B450" s="32"/>
      <c r="C450" s="31"/>
      <c r="D450" s="155" t="s">
        <v>150</v>
      </c>
      <c r="E450" s="31"/>
      <c r="F450" s="156" t="s">
        <v>640</v>
      </c>
      <c r="G450" s="31"/>
      <c r="H450" s="31"/>
      <c r="I450" s="31"/>
      <c r="J450" s="31"/>
      <c r="K450" s="31"/>
      <c r="L450" s="32"/>
      <c r="M450" s="157"/>
      <c r="N450" s="158"/>
      <c r="O450" s="57"/>
      <c r="P450" s="57"/>
      <c r="Q450" s="57"/>
      <c r="R450" s="57"/>
      <c r="S450" s="57"/>
      <c r="T450" s="58"/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T450" s="18" t="s">
        <v>150</v>
      </c>
      <c r="AU450" s="18" t="s">
        <v>91</v>
      </c>
    </row>
    <row r="451" spans="1:65" s="2" customFormat="1" ht="16.5" customHeight="1">
      <c r="A451" s="31"/>
      <c r="B451" s="142"/>
      <c r="C451" s="143" t="s">
        <v>663</v>
      </c>
      <c r="D451" s="143" t="s">
        <v>143</v>
      </c>
      <c r="E451" s="144" t="s">
        <v>664</v>
      </c>
      <c r="F451" s="145" t="s">
        <v>665</v>
      </c>
      <c r="G451" s="146" t="s">
        <v>638</v>
      </c>
      <c r="H451" s="147">
        <v>5</v>
      </c>
      <c r="I451" s="148"/>
      <c r="J451" s="148">
        <f>ROUND(I451*H451,2)</f>
        <v>0</v>
      </c>
      <c r="K451" s="145" t="s">
        <v>287</v>
      </c>
      <c r="L451" s="32"/>
      <c r="M451" s="149" t="s">
        <v>1</v>
      </c>
      <c r="N451" s="150" t="s">
        <v>46</v>
      </c>
      <c r="O451" s="151">
        <v>0</v>
      </c>
      <c r="P451" s="151">
        <f>O451*H451</f>
        <v>0</v>
      </c>
      <c r="Q451" s="151">
        <v>0</v>
      </c>
      <c r="R451" s="151">
        <f>Q451*H451</f>
        <v>0</v>
      </c>
      <c r="S451" s="151">
        <v>0</v>
      </c>
      <c r="T451" s="152">
        <f>S451*H451</f>
        <v>0</v>
      </c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R451" s="153" t="s">
        <v>306</v>
      </c>
      <c r="AT451" s="153" t="s">
        <v>143</v>
      </c>
      <c r="AU451" s="153" t="s">
        <v>91</v>
      </c>
      <c r="AY451" s="18" t="s">
        <v>140</v>
      </c>
      <c r="BE451" s="154">
        <f>IF(N451="základní",J451,0)</f>
        <v>0</v>
      </c>
      <c r="BF451" s="154">
        <f>IF(N451="snížená",J451,0)</f>
        <v>0</v>
      </c>
      <c r="BG451" s="154">
        <f>IF(N451="zákl. přenesená",J451,0)</f>
        <v>0</v>
      </c>
      <c r="BH451" s="154">
        <f>IF(N451="sníž. přenesená",J451,0)</f>
        <v>0</v>
      </c>
      <c r="BI451" s="154">
        <f>IF(N451="nulová",J451,0)</f>
        <v>0</v>
      </c>
      <c r="BJ451" s="18" t="s">
        <v>89</v>
      </c>
      <c r="BK451" s="154">
        <f>ROUND(I451*H451,2)</f>
        <v>0</v>
      </c>
      <c r="BL451" s="18" t="s">
        <v>306</v>
      </c>
      <c r="BM451" s="153" t="s">
        <v>666</v>
      </c>
    </row>
    <row r="452" spans="1:65" s="2" customFormat="1" ht="29.25">
      <c r="A452" s="31"/>
      <c r="B452" s="32"/>
      <c r="C452" s="31"/>
      <c r="D452" s="155" t="s">
        <v>150</v>
      </c>
      <c r="E452" s="31"/>
      <c r="F452" s="156" t="s">
        <v>640</v>
      </c>
      <c r="G452" s="31"/>
      <c r="H452" s="31"/>
      <c r="I452" s="31"/>
      <c r="J452" s="31"/>
      <c r="K452" s="31"/>
      <c r="L452" s="32"/>
      <c r="M452" s="157"/>
      <c r="N452" s="158"/>
      <c r="O452" s="57"/>
      <c r="P452" s="57"/>
      <c r="Q452" s="57"/>
      <c r="R452" s="57"/>
      <c r="S452" s="57"/>
      <c r="T452" s="58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T452" s="18" t="s">
        <v>150</v>
      </c>
      <c r="AU452" s="18" t="s">
        <v>91</v>
      </c>
    </row>
    <row r="453" spans="1:65" s="2" customFormat="1" ht="21.75" customHeight="1">
      <c r="A453" s="31"/>
      <c r="B453" s="142"/>
      <c r="C453" s="143" t="s">
        <v>667</v>
      </c>
      <c r="D453" s="143" t="s">
        <v>143</v>
      </c>
      <c r="E453" s="144" t="s">
        <v>668</v>
      </c>
      <c r="F453" s="145" t="s">
        <v>669</v>
      </c>
      <c r="G453" s="146" t="s">
        <v>216</v>
      </c>
      <c r="H453" s="147">
        <v>12.69</v>
      </c>
      <c r="I453" s="148"/>
      <c r="J453" s="148">
        <f>ROUND(I453*H453,2)</f>
        <v>0</v>
      </c>
      <c r="K453" s="145" t="s">
        <v>287</v>
      </c>
      <c r="L453" s="32"/>
      <c r="M453" s="149" t="s">
        <v>1</v>
      </c>
      <c r="N453" s="150" t="s">
        <v>46</v>
      </c>
      <c r="O453" s="151">
        <v>0</v>
      </c>
      <c r="P453" s="151">
        <f>O453*H453</f>
        <v>0</v>
      </c>
      <c r="Q453" s="151">
        <v>0</v>
      </c>
      <c r="R453" s="151">
        <f>Q453*H453</f>
        <v>0</v>
      </c>
      <c r="S453" s="151">
        <v>0</v>
      </c>
      <c r="T453" s="152">
        <f>S453*H453</f>
        <v>0</v>
      </c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R453" s="153" t="s">
        <v>306</v>
      </c>
      <c r="AT453" s="153" t="s">
        <v>143</v>
      </c>
      <c r="AU453" s="153" t="s">
        <v>91</v>
      </c>
      <c r="AY453" s="18" t="s">
        <v>140</v>
      </c>
      <c r="BE453" s="154">
        <f>IF(N453="základní",J453,0)</f>
        <v>0</v>
      </c>
      <c r="BF453" s="154">
        <f>IF(N453="snížená",J453,0)</f>
        <v>0</v>
      </c>
      <c r="BG453" s="154">
        <f>IF(N453="zákl. přenesená",J453,0)</f>
        <v>0</v>
      </c>
      <c r="BH453" s="154">
        <f>IF(N453="sníž. přenesená",J453,0)</f>
        <v>0</v>
      </c>
      <c r="BI453" s="154">
        <f>IF(N453="nulová",J453,0)</f>
        <v>0</v>
      </c>
      <c r="BJ453" s="18" t="s">
        <v>89</v>
      </c>
      <c r="BK453" s="154">
        <f>ROUND(I453*H453,2)</f>
        <v>0</v>
      </c>
      <c r="BL453" s="18" t="s">
        <v>306</v>
      </c>
      <c r="BM453" s="153" t="s">
        <v>670</v>
      </c>
    </row>
    <row r="454" spans="1:65" s="2" customFormat="1" ht="39">
      <c r="A454" s="31"/>
      <c r="B454" s="32"/>
      <c r="C454" s="31"/>
      <c r="D454" s="155" t="s">
        <v>150</v>
      </c>
      <c r="E454" s="31"/>
      <c r="F454" s="156" t="s">
        <v>671</v>
      </c>
      <c r="G454" s="31"/>
      <c r="H454" s="31"/>
      <c r="I454" s="31"/>
      <c r="J454" s="31"/>
      <c r="K454" s="31"/>
      <c r="L454" s="32"/>
      <c r="M454" s="157"/>
      <c r="N454" s="158"/>
      <c r="O454" s="57"/>
      <c r="P454" s="57"/>
      <c r="Q454" s="57"/>
      <c r="R454" s="57"/>
      <c r="S454" s="57"/>
      <c r="T454" s="58"/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T454" s="18" t="s">
        <v>150</v>
      </c>
      <c r="AU454" s="18" t="s">
        <v>91</v>
      </c>
    </row>
    <row r="455" spans="1:65" s="2" customFormat="1" ht="16.5" customHeight="1">
      <c r="A455" s="31"/>
      <c r="B455" s="142"/>
      <c r="C455" s="143" t="s">
        <v>672</v>
      </c>
      <c r="D455" s="143" t="s">
        <v>143</v>
      </c>
      <c r="E455" s="144" t="s">
        <v>673</v>
      </c>
      <c r="F455" s="145" t="s">
        <v>674</v>
      </c>
      <c r="G455" s="146" t="s">
        <v>216</v>
      </c>
      <c r="H455" s="147">
        <v>33.68</v>
      </c>
      <c r="I455" s="148"/>
      <c r="J455" s="148">
        <f>ROUND(I455*H455,2)</f>
        <v>0</v>
      </c>
      <c r="K455" s="145" t="s">
        <v>287</v>
      </c>
      <c r="L455" s="32"/>
      <c r="M455" s="149" t="s">
        <v>1</v>
      </c>
      <c r="N455" s="150" t="s">
        <v>46</v>
      </c>
      <c r="O455" s="151">
        <v>0.25</v>
      </c>
      <c r="P455" s="151">
        <f>O455*H455</f>
        <v>8.42</v>
      </c>
      <c r="Q455" s="151">
        <v>0</v>
      </c>
      <c r="R455" s="151">
        <f>Q455*H455</f>
        <v>0</v>
      </c>
      <c r="S455" s="151">
        <v>0.05</v>
      </c>
      <c r="T455" s="152">
        <f>S455*H455</f>
        <v>1.6840000000000002</v>
      </c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R455" s="153" t="s">
        <v>306</v>
      </c>
      <c r="AT455" s="153" t="s">
        <v>143</v>
      </c>
      <c r="AU455" s="153" t="s">
        <v>91</v>
      </c>
      <c r="AY455" s="18" t="s">
        <v>140</v>
      </c>
      <c r="BE455" s="154">
        <f>IF(N455="základní",J455,0)</f>
        <v>0</v>
      </c>
      <c r="BF455" s="154">
        <f>IF(N455="snížená",J455,0)</f>
        <v>0</v>
      </c>
      <c r="BG455" s="154">
        <f>IF(N455="zákl. přenesená",J455,0)</f>
        <v>0</v>
      </c>
      <c r="BH455" s="154">
        <f>IF(N455="sníž. přenesená",J455,0)</f>
        <v>0</v>
      </c>
      <c r="BI455" s="154">
        <f>IF(N455="nulová",J455,0)</f>
        <v>0</v>
      </c>
      <c r="BJ455" s="18" t="s">
        <v>89</v>
      </c>
      <c r="BK455" s="154">
        <f>ROUND(I455*H455,2)</f>
        <v>0</v>
      </c>
      <c r="BL455" s="18" t="s">
        <v>306</v>
      </c>
      <c r="BM455" s="153" t="s">
        <v>675</v>
      </c>
    </row>
    <row r="456" spans="1:65" s="2" customFormat="1" ht="29.25">
      <c r="A456" s="31"/>
      <c r="B456" s="32"/>
      <c r="C456" s="31"/>
      <c r="D456" s="155" t="s">
        <v>150</v>
      </c>
      <c r="E456" s="31"/>
      <c r="F456" s="156" t="s">
        <v>676</v>
      </c>
      <c r="G456" s="31"/>
      <c r="H456" s="31"/>
      <c r="I456" s="31"/>
      <c r="J456" s="31"/>
      <c r="K456" s="31"/>
      <c r="L456" s="32"/>
      <c r="M456" s="157"/>
      <c r="N456" s="158"/>
      <c r="O456" s="57"/>
      <c r="P456" s="57"/>
      <c r="Q456" s="57"/>
      <c r="R456" s="57"/>
      <c r="S456" s="57"/>
      <c r="T456" s="58"/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T456" s="18" t="s">
        <v>150</v>
      </c>
      <c r="AU456" s="18" t="s">
        <v>91</v>
      </c>
    </row>
    <row r="457" spans="1:65" s="14" customFormat="1" ht="11.25">
      <c r="B457" s="169"/>
      <c r="D457" s="155" t="s">
        <v>218</v>
      </c>
      <c r="E457" s="170" t="s">
        <v>1</v>
      </c>
      <c r="F457" s="171" t="s">
        <v>677</v>
      </c>
      <c r="H457" s="172">
        <v>33.68</v>
      </c>
      <c r="L457" s="169"/>
      <c r="M457" s="173"/>
      <c r="N457" s="174"/>
      <c r="O457" s="174"/>
      <c r="P457" s="174"/>
      <c r="Q457" s="174"/>
      <c r="R457" s="174"/>
      <c r="S457" s="174"/>
      <c r="T457" s="175"/>
      <c r="AT457" s="170" t="s">
        <v>218</v>
      </c>
      <c r="AU457" s="170" t="s">
        <v>91</v>
      </c>
      <c r="AV457" s="14" t="s">
        <v>91</v>
      </c>
      <c r="AW457" s="14" t="s">
        <v>36</v>
      </c>
      <c r="AX457" s="14" t="s">
        <v>81</v>
      </c>
      <c r="AY457" s="170" t="s">
        <v>140</v>
      </c>
    </row>
    <row r="458" spans="1:65" s="15" customFormat="1" ht="11.25">
      <c r="B458" s="176"/>
      <c r="D458" s="155" t="s">
        <v>218</v>
      </c>
      <c r="E458" s="177" t="s">
        <v>1</v>
      </c>
      <c r="F458" s="178" t="s">
        <v>225</v>
      </c>
      <c r="H458" s="179">
        <v>33.68</v>
      </c>
      <c r="L458" s="176"/>
      <c r="M458" s="180"/>
      <c r="N458" s="181"/>
      <c r="O458" s="181"/>
      <c r="P458" s="181"/>
      <c r="Q458" s="181"/>
      <c r="R458" s="181"/>
      <c r="S458" s="181"/>
      <c r="T458" s="182"/>
      <c r="AT458" s="177" t="s">
        <v>218</v>
      </c>
      <c r="AU458" s="177" t="s">
        <v>91</v>
      </c>
      <c r="AV458" s="15" t="s">
        <v>165</v>
      </c>
      <c r="AW458" s="15" t="s">
        <v>36</v>
      </c>
      <c r="AX458" s="15" t="s">
        <v>89</v>
      </c>
      <c r="AY458" s="177" t="s">
        <v>140</v>
      </c>
    </row>
    <row r="459" spans="1:65" s="2" customFormat="1" ht="16.5" customHeight="1">
      <c r="A459" s="31"/>
      <c r="B459" s="142"/>
      <c r="C459" s="143" t="s">
        <v>678</v>
      </c>
      <c r="D459" s="143" t="s">
        <v>143</v>
      </c>
      <c r="E459" s="144" t="s">
        <v>679</v>
      </c>
      <c r="F459" s="145" t="s">
        <v>680</v>
      </c>
      <c r="G459" s="146" t="s">
        <v>478</v>
      </c>
      <c r="H459" s="147">
        <v>1</v>
      </c>
      <c r="I459" s="148"/>
      <c r="J459" s="148">
        <f>ROUND(I459*H459,2)</f>
        <v>0</v>
      </c>
      <c r="K459" s="145" t="s">
        <v>147</v>
      </c>
      <c r="L459" s="32"/>
      <c r="M459" s="149" t="s">
        <v>1</v>
      </c>
      <c r="N459" s="150" t="s">
        <v>46</v>
      </c>
      <c r="O459" s="151">
        <v>0.46</v>
      </c>
      <c r="P459" s="151">
        <f>O459*H459</f>
        <v>0.46</v>
      </c>
      <c r="Q459" s="151">
        <v>0</v>
      </c>
      <c r="R459" s="151">
        <f>Q459*H459</f>
        <v>0</v>
      </c>
      <c r="S459" s="151">
        <v>0.1104</v>
      </c>
      <c r="T459" s="152">
        <f>S459*H459</f>
        <v>0.1104</v>
      </c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R459" s="153" t="s">
        <v>306</v>
      </c>
      <c r="AT459" s="153" t="s">
        <v>143</v>
      </c>
      <c r="AU459" s="153" t="s">
        <v>91</v>
      </c>
      <c r="AY459" s="18" t="s">
        <v>140</v>
      </c>
      <c r="BE459" s="154">
        <f>IF(N459="základní",J459,0)</f>
        <v>0</v>
      </c>
      <c r="BF459" s="154">
        <f>IF(N459="snížená",J459,0)</f>
        <v>0</v>
      </c>
      <c r="BG459" s="154">
        <f>IF(N459="zákl. přenesená",J459,0)</f>
        <v>0</v>
      </c>
      <c r="BH459" s="154">
        <f>IF(N459="sníž. přenesená",J459,0)</f>
        <v>0</v>
      </c>
      <c r="BI459" s="154">
        <f>IF(N459="nulová",J459,0)</f>
        <v>0</v>
      </c>
      <c r="BJ459" s="18" t="s">
        <v>89</v>
      </c>
      <c r="BK459" s="154">
        <f>ROUND(I459*H459,2)</f>
        <v>0</v>
      </c>
      <c r="BL459" s="18" t="s">
        <v>306</v>
      </c>
      <c r="BM459" s="153" t="s">
        <v>681</v>
      </c>
    </row>
    <row r="460" spans="1:65" s="2" customFormat="1" ht="16.5" customHeight="1">
      <c r="A460" s="31"/>
      <c r="B460" s="142"/>
      <c r="C460" s="143" t="s">
        <v>682</v>
      </c>
      <c r="D460" s="143" t="s">
        <v>143</v>
      </c>
      <c r="E460" s="144" t="s">
        <v>683</v>
      </c>
      <c r="F460" s="145" t="s">
        <v>684</v>
      </c>
      <c r="G460" s="146" t="s">
        <v>471</v>
      </c>
      <c r="H460" s="147">
        <v>1670.675</v>
      </c>
      <c r="I460" s="148"/>
      <c r="J460" s="148">
        <f>ROUND(I460*H460,2)</f>
        <v>0</v>
      </c>
      <c r="K460" s="145" t="s">
        <v>147</v>
      </c>
      <c r="L460" s="32"/>
      <c r="M460" s="149" t="s">
        <v>1</v>
      </c>
      <c r="N460" s="150" t="s">
        <v>46</v>
      </c>
      <c r="O460" s="151">
        <v>0</v>
      </c>
      <c r="P460" s="151">
        <f>O460*H460</f>
        <v>0</v>
      </c>
      <c r="Q460" s="151">
        <v>0</v>
      </c>
      <c r="R460" s="151">
        <f>Q460*H460</f>
        <v>0</v>
      </c>
      <c r="S460" s="151">
        <v>0</v>
      </c>
      <c r="T460" s="152">
        <f>S460*H460</f>
        <v>0</v>
      </c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R460" s="153" t="s">
        <v>306</v>
      </c>
      <c r="AT460" s="153" t="s">
        <v>143</v>
      </c>
      <c r="AU460" s="153" t="s">
        <v>91</v>
      </c>
      <c r="AY460" s="18" t="s">
        <v>140</v>
      </c>
      <c r="BE460" s="154">
        <f>IF(N460="základní",J460,0)</f>
        <v>0</v>
      </c>
      <c r="BF460" s="154">
        <f>IF(N460="snížená",J460,0)</f>
        <v>0</v>
      </c>
      <c r="BG460" s="154">
        <f>IF(N460="zákl. přenesená",J460,0)</f>
        <v>0</v>
      </c>
      <c r="BH460" s="154">
        <f>IF(N460="sníž. přenesená",J460,0)</f>
        <v>0</v>
      </c>
      <c r="BI460" s="154">
        <f>IF(N460="nulová",J460,0)</f>
        <v>0</v>
      </c>
      <c r="BJ460" s="18" t="s">
        <v>89</v>
      </c>
      <c r="BK460" s="154">
        <f>ROUND(I460*H460,2)</f>
        <v>0</v>
      </c>
      <c r="BL460" s="18" t="s">
        <v>306</v>
      </c>
      <c r="BM460" s="153" t="s">
        <v>685</v>
      </c>
    </row>
    <row r="461" spans="1:65" s="12" customFormat="1" ht="22.9" customHeight="1">
      <c r="B461" s="130"/>
      <c r="D461" s="131" t="s">
        <v>80</v>
      </c>
      <c r="E461" s="140" t="s">
        <v>686</v>
      </c>
      <c r="F461" s="140" t="s">
        <v>687</v>
      </c>
      <c r="J461" s="141">
        <f>BK461</f>
        <v>0</v>
      </c>
      <c r="L461" s="130"/>
      <c r="M461" s="134"/>
      <c r="N461" s="135"/>
      <c r="O461" s="135"/>
      <c r="P461" s="136">
        <f>SUM(P462:P486)</f>
        <v>0</v>
      </c>
      <c r="Q461" s="135"/>
      <c r="R461" s="136">
        <f>SUM(R462:R486)</f>
        <v>0</v>
      </c>
      <c r="S461" s="135"/>
      <c r="T461" s="137">
        <f>SUM(T462:T486)</f>
        <v>0</v>
      </c>
      <c r="AR461" s="131" t="s">
        <v>91</v>
      </c>
      <c r="AT461" s="138" t="s">
        <v>80</v>
      </c>
      <c r="AU461" s="138" t="s">
        <v>89</v>
      </c>
      <c r="AY461" s="131" t="s">
        <v>140</v>
      </c>
      <c r="BK461" s="139">
        <f>SUM(BK462:BK486)</f>
        <v>0</v>
      </c>
    </row>
    <row r="462" spans="1:65" s="2" customFormat="1" ht="16.5" customHeight="1">
      <c r="A462" s="31"/>
      <c r="B462" s="142"/>
      <c r="C462" s="143" t="s">
        <v>688</v>
      </c>
      <c r="D462" s="143" t="s">
        <v>143</v>
      </c>
      <c r="E462" s="144" t="s">
        <v>689</v>
      </c>
      <c r="F462" s="145" t="s">
        <v>690</v>
      </c>
      <c r="G462" s="146" t="s">
        <v>638</v>
      </c>
      <c r="H462" s="147">
        <v>2</v>
      </c>
      <c r="I462" s="148"/>
      <c r="J462" s="148">
        <f>ROUND(I462*H462,2)</f>
        <v>0</v>
      </c>
      <c r="K462" s="145" t="s">
        <v>287</v>
      </c>
      <c r="L462" s="32"/>
      <c r="M462" s="149" t="s">
        <v>1</v>
      </c>
      <c r="N462" s="150" t="s">
        <v>46</v>
      </c>
      <c r="O462" s="151">
        <v>0</v>
      </c>
      <c r="P462" s="151">
        <f>O462*H462</f>
        <v>0</v>
      </c>
      <c r="Q462" s="151">
        <v>0</v>
      </c>
      <c r="R462" s="151">
        <f>Q462*H462</f>
        <v>0</v>
      </c>
      <c r="S462" s="151">
        <v>0</v>
      </c>
      <c r="T462" s="152">
        <f>S462*H462</f>
        <v>0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153" t="s">
        <v>306</v>
      </c>
      <c r="AT462" s="153" t="s">
        <v>143</v>
      </c>
      <c r="AU462" s="153" t="s">
        <v>91</v>
      </c>
      <c r="AY462" s="18" t="s">
        <v>140</v>
      </c>
      <c r="BE462" s="154">
        <f>IF(N462="základní",J462,0)</f>
        <v>0</v>
      </c>
      <c r="BF462" s="154">
        <f>IF(N462="snížená",J462,0)</f>
        <v>0</v>
      </c>
      <c r="BG462" s="154">
        <f>IF(N462="zákl. přenesená",J462,0)</f>
        <v>0</v>
      </c>
      <c r="BH462" s="154">
        <f>IF(N462="sníž. přenesená",J462,0)</f>
        <v>0</v>
      </c>
      <c r="BI462" s="154">
        <f>IF(N462="nulová",J462,0)</f>
        <v>0</v>
      </c>
      <c r="BJ462" s="18" t="s">
        <v>89</v>
      </c>
      <c r="BK462" s="154">
        <f>ROUND(I462*H462,2)</f>
        <v>0</v>
      </c>
      <c r="BL462" s="18" t="s">
        <v>306</v>
      </c>
      <c r="BM462" s="153" t="s">
        <v>691</v>
      </c>
    </row>
    <row r="463" spans="1:65" s="2" customFormat="1" ht="39">
      <c r="A463" s="31"/>
      <c r="B463" s="32"/>
      <c r="C463" s="31"/>
      <c r="D463" s="155" t="s">
        <v>150</v>
      </c>
      <c r="E463" s="31"/>
      <c r="F463" s="156" t="s">
        <v>692</v>
      </c>
      <c r="G463" s="31"/>
      <c r="H463" s="31"/>
      <c r="I463" s="31"/>
      <c r="J463" s="31"/>
      <c r="K463" s="31"/>
      <c r="L463" s="32"/>
      <c r="M463" s="157"/>
      <c r="N463" s="158"/>
      <c r="O463" s="57"/>
      <c r="P463" s="57"/>
      <c r="Q463" s="57"/>
      <c r="R463" s="57"/>
      <c r="S463" s="57"/>
      <c r="T463" s="58"/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T463" s="18" t="s">
        <v>150</v>
      </c>
      <c r="AU463" s="18" t="s">
        <v>91</v>
      </c>
    </row>
    <row r="464" spans="1:65" s="2" customFormat="1" ht="16.5" customHeight="1">
      <c r="A464" s="31"/>
      <c r="B464" s="142"/>
      <c r="C464" s="143" t="s">
        <v>693</v>
      </c>
      <c r="D464" s="143" t="s">
        <v>143</v>
      </c>
      <c r="E464" s="144" t="s">
        <v>694</v>
      </c>
      <c r="F464" s="145" t="s">
        <v>690</v>
      </c>
      <c r="G464" s="146" t="s">
        <v>638</v>
      </c>
      <c r="H464" s="147">
        <v>6</v>
      </c>
      <c r="I464" s="148"/>
      <c r="J464" s="148">
        <f>ROUND(I464*H464,2)</f>
        <v>0</v>
      </c>
      <c r="K464" s="145" t="s">
        <v>287</v>
      </c>
      <c r="L464" s="32"/>
      <c r="M464" s="149" t="s">
        <v>1</v>
      </c>
      <c r="N464" s="150" t="s">
        <v>46</v>
      </c>
      <c r="O464" s="151">
        <v>0</v>
      </c>
      <c r="P464" s="151">
        <f>O464*H464</f>
        <v>0</v>
      </c>
      <c r="Q464" s="151">
        <v>0</v>
      </c>
      <c r="R464" s="151">
        <f>Q464*H464</f>
        <v>0</v>
      </c>
      <c r="S464" s="151">
        <v>0</v>
      </c>
      <c r="T464" s="152">
        <f>S464*H464</f>
        <v>0</v>
      </c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R464" s="153" t="s">
        <v>306</v>
      </c>
      <c r="AT464" s="153" t="s">
        <v>143</v>
      </c>
      <c r="AU464" s="153" t="s">
        <v>91</v>
      </c>
      <c r="AY464" s="18" t="s">
        <v>140</v>
      </c>
      <c r="BE464" s="154">
        <f>IF(N464="základní",J464,0)</f>
        <v>0</v>
      </c>
      <c r="BF464" s="154">
        <f>IF(N464="snížená",J464,0)</f>
        <v>0</v>
      </c>
      <c r="BG464" s="154">
        <f>IF(N464="zákl. přenesená",J464,0)</f>
        <v>0</v>
      </c>
      <c r="BH464" s="154">
        <f>IF(N464="sníž. přenesená",J464,0)</f>
        <v>0</v>
      </c>
      <c r="BI464" s="154">
        <f>IF(N464="nulová",J464,0)</f>
        <v>0</v>
      </c>
      <c r="BJ464" s="18" t="s">
        <v>89</v>
      </c>
      <c r="BK464" s="154">
        <f>ROUND(I464*H464,2)</f>
        <v>0</v>
      </c>
      <c r="BL464" s="18" t="s">
        <v>306</v>
      </c>
      <c r="BM464" s="153" t="s">
        <v>695</v>
      </c>
    </row>
    <row r="465" spans="1:65" s="2" customFormat="1" ht="39">
      <c r="A465" s="31"/>
      <c r="B465" s="32"/>
      <c r="C465" s="31"/>
      <c r="D465" s="155" t="s">
        <v>150</v>
      </c>
      <c r="E465" s="31"/>
      <c r="F465" s="156" t="s">
        <v>692</v>
      </c>
      <c r="G465" s="31"/>
      <c r="H465" s="31"/>
      <c r="I465" s="31"/>
      <c r="J465" s="31"/>
      <c r="K465" s="31"/>
      <c r="L465" s="32"/>
      <c r="M465" s="157"/>
      <c r="N465" s="158"/>
      <c r="O465" s="57"/>
      <c r="P465" s="57"/>
      <c r="Q465" s="57"/>
      <c r="R465" s="57"/>
      <c r="S465" s="57"/>
      <c r="T465" s="58"/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T465" s="18" t="s">
        <v>150</v>
      </c>
      <c r="AU465" s="18" t="s">
        <v>91</v>
      </c>
    </row>
    <row r="466" spans="1:65" s="2" customFormat="1" ht="16.5" customHeight="1">
      <c r="A466" s="31"/>
      <c r="B466" s="142"/>
      <c r="C466" s="143" t="s">
        <v>696</v>
      </c>
      <c r="D466" s="143" t="s">
        <v>143</v>
      </c>
      <c r="E466" s="144" t="s">
        <v>697</v>
      </c>
      <c r="F466" s="145" t="s">
        <v>698</v>
      </c>
      <c r="G466" s="146" t="s">
        <v>638</v>
      </c>
      <c r="H466" s="147">
        <v>2</v>
      </c>
      <c r="I466" s="148"/>
      <c r="J466" s="148">
        <f>ROUND(I466*H466,2)</f>
        <v>0</v>
      </c>
      <c r="K466" s="145" t="s">
        <v>287</v>
      </c>
      <c r="L466" s="32"/>
      <c r="M466" s="149" t="s">
        <v>1</v>
      </c>
      <c r="N466" s="150" t="s">
        <v>46</v>
      </c>
      <c r="O466" s="151">
        <v>0</v>
      </c>
      <c r="P466" s="151">
        <f>O466*H466</f>
        <v>0</v>
      </c>
      <c r="Q466" s="151">
        <v>0</v>
      </c>
      <c r="R466" s="151">
        <f>Q466*H466</f>
        <v>0</v>
      </c>
      <c r="S466" s="151">
        <v>0</v>
      </c>
      <c r="T466" s="152">
        <f>S466*H466</f>
        <v>0</v>
      </c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R466" s="153" t="s">
        <v>306</v>
      </c>
      <c r="AT466" s="153" t="s">
        <v>143</v>
      </c>
      <c r="AU466" s="153" t="s">
        <v>91</v>
      </c>
      <c r="AY466" s="18" t="s">
        <v>140</v>
      </c>
      <c r="BE466" s="154">
        <f>IF(N466="základní",J466,0)</f>
        <v>0</v>
      </c>
      <c r="BF466" s="154">
        <f>IF(N466="snížená",J466,0)</f>
        <v>0</v>
      </c>
      <c r="BG466" s="154">
        <f>IF(N466="zákl. přenesená",J466,0)</f>
        <v>0</v>
      </c>
      <c r="BH466" s="154">
        <f>IF(N466="sníž. přenesená",J466,0)</f>
        <v>0</v>
      </c>
      <c r="BI466" s="154">
        <f>IF(N466="nulová",J466,0)</f>
        <v>0</v>
      </c>
      <c r="BJ466" s="18" t="s">
        <v>89</v>
      </c>
      <c r="BK466" s="154">
        <f>ROUND(I466*H466,2)</f>
        <v>0</v>
      </c>
      <c r="BL466" s="18" t="s">
        <v>306</v>
      </c>
      <c r="BM466" s="153" t="s">
        <v>699</v>
      </c>
    </row>
    <row r="467" spans="1:65" s="2" customFormat="1" ht="39">
      <c r="A467" s="31"/>
      <c r="B467" s="32"/>
      <c r="C467" s="31"/>
      <c r="D467" s="155" t="s">
        <v>150</v>
      </c>
      <c r="E467" s="31"/>
      <c r="F467" s="156" t="s">
        <v>692</v>
      </c>
      <c r="G467" s="31"/>
      <c r="H467" s="31"/>
      <c r="I467" s="31"/>
      <c r="J467" s="31"/>
      <c r="K467" s="31"/>
      <c r="L467" s="32"/>
      <c r="M467" s="157"/>
      <c r="N467" s="158"/>
      <c r="O467" s="57"/>
      <c r="P467" s="57"/>
      <c r="Q467" s="57"/>
      <c r="R467" s="57"/>
      <c r="S467" s="57"/>
      <c r="T467" s="58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T467" s="18" t="s">
        <v>150</v>
      </c>
      <c r="AU467" s="18" t="s">
        <v>91</v>
      </c>
    </row>
    <row r="468" spans="1:65" s="2" customFormat="1" ht="16.5" customHeight="1">
      <c r="A468" s="31"/>
      <c r="B468" s="142"/>
      <c r="C468" s="143" t="s">
        <v>700</v>
      </c>
      <c r="D468" s="143" t="s">
        <v>143</v>
      </c>
      <c r="E468" s="144" t="s">
        <v>701</v>
      </c>
      <c r="F468" s="145" t="s">
        <v>698</v>
      </c>
      <c r="G468" s="146" t="s">
        <v>638</v>
      </c>
      <c r="H468" s="147">
        <v>6</v>
      </c>
      <c r="I468" s="148"/>
      <c r="J468" s="148">
        <f>ROUND(I468*H468,2)</f>
        <v>0</v>
      </c>
      <c r="K468" s="145" t="s">
        <v>287</v>
      </c>
      <c r="L468" s="32"/>
      <c r="M468" s="149" t="s">
        <v>1</v>
      </c>
      <c r="N468" s="150" t="s">
        <v>46</v>
      </c>
      <c r="O468" s="151">
        <v>0</v>
      </c>
      <c r="P468" s="151">
        <f>O468*H468</f>
        <v>0</v>
      </c>
      <c r="Q468" s="151">
        <v>0</v>
      </c>
      <c r="R468" s="151">
        <f>Q468*H468</f>
        <v>0</v>
      </c>
      <c r="S468" s="151">
        <v>0</v>
      </c>
      <c r="T468" s="152">
        <f>S468*H468</f>
        <v>0</v>
      </c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R468" s="153" t="s">
        <v>306</v>
      </c>
      <c r="AT468" s="153" t="s">
        <v>143</v>
      </c>
      <c r="AU468" s="153" t="s">
        <v>91</v>
      </c>
      <c r="AY468" s="18" t="s">
        <v>140</v>
      </c>
      <c r="BE468" s="154">
        <f>IF(N468="základní",J468,0)</f>
        <v>0</v>
      </c>
      <c r="BF468" s="154">
        <f>IF(N468="snížená",J468,0)</f>
        <v>0</v>
      </c>
      <c r="BG468" s="154">
        <f>IF(N468="zákl. přenesená",J468,0)</f>
        <v>0</v>
      </c>
      <c r="BH468" s="154">
        <f>IF(N468="sníž. přenesená",J468,0)</f>
        <v>0</v>
      </c>
      <c r="BI468" s="154">
        <f>IF(N468="nulová",J468,0)</f>
        <v>0</v>
      </c>
      <c r="BJ468" s="18" t="s">
        <v>89</v>
      </c>
      <c r="BK468" s="154">
        <f>ROUND(I468*H468,2)</f>
        <v>0</v>
      </c>
      <c r="BL468" s="18" t="s">
        <v>306</v>
      </c>
      <c r="BM468" s="153" t="s">
        <v>702</v>
      </c>
    </row>
    <row r="469" spans="1:65" s="2" customFormat="1" ht="39">
      <c r="A469" s="31"/>
      <c r="B469" s="32"/>
      <c r="C469" s="31"/>
      <c r="D469" s="155" t="s">
        <v>150</v>
      </c>
      <c r="E469" s="31"/>
      <c r="F469" s="156" t="s">
        <v>692</v>
      </c>
      <c r="G469" s="31"/>
      <c r="H469" s="31"/>
      <c r="I469" s="31"/>
      <c r="J469" s="31"/>
      <c r="K469" s="31"/>
      <c r="L469" s="32"/>
      <c r="M469" s="157"/>
      <c r="N469" s="158"/>
      <c r="O469" s="57"/>
      <c r="P469" s="57"/>
      <c r="Q469" s="57"/>
      <c r="R469" s="57"/>
      <c r="S469" s="57"/>
      <c r="T469" s="58"/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T469" s="18" t="s">
        <v>150</v>
      </c>
      <c r="AU469" s="18" t="s">
        <v>91</v>
      </c>
    </row>
    <row r="470" spans="1:65" s="2" customFormat="1" ht="16.5" customHeight="1">
      <c r="A470" s="31"/>
      <c r="B470" s="142"/>
      <c r="C470" s="143" t="s">
        <v>703</v>
      </c>
      <c r="D470" s="143" t="s">
        <v>143</v>
      </c>
      <c r="E470" s="144" t="s">
        <v>704</v>
      </c>
      <c r="F470" s="145" t="s">
        <v>705</v>
      </c>
      <c r="G470" s="146" t="s">
        <v>638</v>
      </c>
      <c r="H470" s="147">
        <v>1</v>
      </c>
      <c r="I470" s="148"/>
      <c r="J470" s="148">
        <f>ROUND(I470*H470,2)</f>
        <v>0</v>
      </c>
      <c r="K470" s="145" t="s">
        <v>287</v>
      </c>
      <c r="L470" s="32"/>
      <c r="M470" s="149" t="s">
        <v>1</v>
      </c>
      <c r="N470" s="150" t="s">
        <v>46</v>
      </c>
      <c r="O470" s="151">
        <v>0</v>
      </c>
      <c r="P470" s="151">
        <f>O470*H470</f>
        <v>0</v>
      </c>
      <c r="Q470" s="151">
        <v>0</v>
      </c>
      <c r="R470" s="151">
        <f>Q470*H470</f>
        <v>0</v>
      </c>
      <c r="S470" s="151">
        <v>0</v>
      </c>
      <c r="T470" s="152">
        <f>S470*H470</f>
        <v>0</v>
      </c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R470" s="153" t="s">
        <v>306</v>
      </c>
      <c r="AT470" s="153" t="s">
        <v>143</v>
      </c>
      <c r="AU470" s="153" t="s">
        <v>91</v>
      </c>
      <c r="AY470" s="18" t="s">
        <v>140</v>
      </c>
      <c r="BE470" s="154">
        <f>IF(N470="základní",J470,0)</f>
        <v>0</v>
      </c>
      <c r="BF470" s="154">
        <f>IF(N470="snížená",J470,0)</f>
        <v>0</v>
      </c>
      <c r="BG470" s="154">
        <f>IF(N470="zákl. přenesená",J470,0)</f>
        <v>0</v>
      </c>
      <c r="BH470" s="154">
        <f>IF(N470="sníž. přenesená",J470,0)</f>
        <v>0</v>
      </c>
      <c r="BI470" s="154">
        <f>IF(N470="nulová",J470,0)</f>
        <v>0</v>
      </c>
      <c r="BJ470" s="18" t="s">
        <v>89</v>
      </c>
      <c r="BK470" s="154">
        <f>ROUND(I470*H470,2)</f>
        <v>0</v>
      </c>
      <c r="BL470" s="18" t="s">
        <v>306</v>
      </c>
      <c r="BM470" s="153" t="s">
        <v>706</v>
      </c>
    </row>
    <row r="471" spans="1:65" s="2" customFormat="1" ht="39">
      <c r="A471" s="31"/>
      <c r="B471" s="32"/>
      <c r="C471" s="31"/>
      <c r="D471" s="155" t="s">
        <v>150</v>
      </c>
      <c r="E471" s="31"/>
      <c r="F471" s="156" t="s">
        <v>692</v>
      </c>
      <c r="G471" s="31"/>
      <c r="H471" s="31"/>
      <c r="I471" s="31"/>
      <c r="J471" s="31"/>
      <c r="K471" s="31"/>
      <c r="L471" s="32"/>
      <c r="M471" s="157"/>
      <c r="N471" s="158"/>
      <c r="O471" s="57"/>
      <c r="P471" s="57"/>
      <c r="Q471" s="57"/>
      <c r="R471" s="57"/>
      <c r="S471" s="57"/>
      <c r="T471" s="58"/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T471" s="18" t="s">
        <v>150</v>
      </c>
      <c r="AU471" s="18" t="s">
        <v>91</v>
      </c>
    </row>
    <row r="472" spans="1:65" s="2" customFormat="1" ht="16.5" customHeight="1">
      <c r="A472" s="31"/>
      <c r="B472" s="142"/>
      <c r="C472" s="143" t="s">
        <v>707</v>
      </c>
      <c r="D472" s="143" t="s">
        <v>143</v>
      </c>
      <c r="E472" s="144" t="s">
        <v>708</v>
      </c>
      <c r="F472" s="145" t="s">
        <v>709</v>
      </c>
      <c r="G472" s="146" t="s">
        <v>638</v>
      </c>
      <c r="H472" s="147">
        <v>1</v>
      </c>
      <c r="I472" s="148"/>
      <c r="J472" s="148">
        <f>ROUND(I472*H472,2)</f>
        <v>0</v>
      </c>
      <c r="K472" s="145" t="s">
        <v>287</v>
      </c>
      <c r="L472" s="32"/>
      <c r="M472" s="149" t="s">
        <v>1</v>
      </c>
      <c r="N472" s="150" t="s">
        <v>46</v>
      </c>
      <c r="O472" s="151">
        <v>0</v>
      </c>
      <c r="P472" s="151">
        <f>O472*H472</f>
        <v>0</v>
      </c>
      <c r="Q472" s="151">
        <v>0</v>
      </c>
      <c r="R472" s="151">
        <f>Q472*H472</f>
        <v>0</v>
      </c>
      <c r="S472" s="151">
        <v>0</v>
      </c>
      <c r="T472" s="152">
        <f>S472*H472</f>
        <v>0</v>
      </c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R472" s="153" t="s">
        <v>306</v>
      </c>
      <c r="AT472" s="153" t="s">
        <v>143</v>
      </c>
      <c r="AU472" s="153" t="s">
        <v>91</v>
      </c>
      <c r="AY472" s="18" t="s">
        <v>140</v>
      </c>
      <c r="BE472" s="154">
        <f>IF(N472="základní",J472,0)</f>
        <v>0</v>
      </c>
      <c r="BF472" s="154">
        <f>IF(N472="snížená",J472,0)</f>
        <v>0</v>
      </c>
      <c r="BG472" s="154">
        <f>IF(N472="zákl. přenesená",J472,0)</f>
        <v>0</v>
      </c>
      <c r="BH472" s="154">
        <f>IF(N472="sníž. přenesená",J472,0)</f>
        <v>0</v>
      </c>
      <c r="BI472" s="154">
        <f>IF(N472="nulová",J472,0)</f>
        <v>0</v>
      </c>
      <c r="BJ472" s="18" t="s">
        <v>89</v>
      </c>
      <c r="BK472" s="154">
        <f>ROUND(I472*H472,2)</f>
        <v>0</v>
      </c>
      <c r="BL472" s="18" t="s">
        <v>306</v>
      </c>
      <c r="BM472" s="153" t="s">
        <v>710</v>
      </c>
    </row>
    <row r="473" spans="1:65" s="2" customFormat="1" ht="39">
      <c r="A473" s="31"/>
      <c r="B473" s="32"/>
      <c r="C473" s="31"/>
      <c r="D473" s="155" t="s">
        <v>150</v>
      </c>
      <c r="E473" s="31"/>
      <c r="F473" s="156" t="s">
        <v>692</v>
      </c>
      <c r="G473" s="31"/>
      <c r="H473" s="31"/>
      <c r="I473" s="31"/>
      <c r="J473" s="31"/>
      <c r="K473" s="31"/>
      <c r="L473" s="32"/>
      <c r="M473" s="157"/>
      <c r="N473" s="158"/>
      <c r="O473" s="57"/>
      <c r="P473" s="57"/>
      <c r="Q473" s="57"/>
      <c r="R473" s="57"/>
      <c r="S473" s="57"/>
      <c r="T473" s="58"/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T473" s="18" t="s">
        <v>150</v>
      </c>
      <c r="AU473" s="18" t="s">
        <v>91</v>
      </c>
    </row>
    <row r="474" spans="1:65" s="2" customFormat="1" ht="16.5" customHeight="1">
      <c r="A474" s="31"/>
      <c r="B474" s="142"/>
      <c r="C474" s="143" t="s">
        <v>711</v>
      </c>
      <c r="D474" s="143" t="s">
        <v>143</v>
      </c>
      <c r="E474" s="144" t="s">
        <v>712</v>
      </c>
      <c r="F474" s="145" t="s">
        <v>713</v>
      </c>
      <c r="G474" s="146" t="s">
        <v>638</v>
      </c>
      <c r="H474" s="147">
        <v>2</v>
      </c>
      <c r="I474" s="148"/>
      <c r="J474" s="148">
        <f>ROUND(I474*H474,2)</f>
        <v>0</v>
      </c>
      <c r="K474" s="145" t="s">
        <v>287</v>
      </c>
      <c r="L474" s="32"/>
      <c r="M474" s="149" t="s">
        <v>1</v>
      </c>
      <c r="N474" s="150" t="s">
        <v>46</v>
      </c>
      <c r="O474" s="151">
        <v>0</v>
      </c>
      <c r="P474" s="151">
        <f>O474*H474</f>
        <v>0</v>
      </c>
      <c r="Q474" s="151">
        <v>0</v>
      </c>
      <c r="R474" s="151">
        <f>Q474*H474</f>
        <v>0</v>
      </c>
      <c r="S474" s="151">
        <v>0</v>
      </c>
      <c r="T474" s="152">
        <f>S474*H474</f>
        <v>0</v>
      </c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R474" s="153" t="s">
        <v>306</v>
      </c>
      <c r="AT474" s="153" t="s">
        <v>143</v>
      </c>
      <c r="AU474" s="153" t="s">
        <v>91</v>
      </c>
      <c r="AY474" s="18" t="s">
        <v>140</v>
      </c>
      <c r="BE474" s="154">
        <f>IF(N474="základní",J474,0)</f>
        <v>0</v>
      </c>
      <c r="BF474" s="154">
        <f>IF(N474="snížená",J474,0)</f>
        <v>0</v>
      </c>
      <c r="BG474" s="154">
        <f>IF(N474="zákl. přenesená",J474,0)</f>
        <v>0</v>
      </c>
      <c r="BH474" s="154">
        <f>IF(N474="sníž. přenesená",J474,0)</f>
        <v>0</v>
      </c>
      <c r="BI474" s="154">
        <f>IF(N474="nulová",J474,0)</f>
        <v>0</v>
      </c>
      <c r="BJ474" s="18" t="s">
        <v>89</v>
      </c>
      <c r="BK474" s="154">
        <f>ROUND(I474*H474,2)</f>
        <v>0</v>
      </c>
      <c r="BL474" s="18" t="s">
        <v>306</v>
      </c>
      <c r="BM474" s="153" t="s">
        <v>714</v>
      </c>
    </row>
    <row r="475" spans="1:65" s="2" customFormat="1" ht="39">
      <c r="A475" s="31"/>
      <c r="B475" s="32"/>
      <c r="C475" s="31"/>
      <c r="D475" s="155" t="s">
        <v>150</v>
      </c>
      <c r="E475" s="31"/>
      <c r="F475" s="156" t="s">
        <v>692</v>
      </c>
      <c r="G475" s="31"/>
      <c r="H475" s="31"/>
      <c r="I475" s="31"/>
      <c r="J475" s="31"/>
      <c r="K475" s="31"/>
      <c r="L475" s="32"/>
      <c r="M475" s="157"/>
      <c r="N475" s="158"/>
      <c r="O475" s="57"/>
      <c r="P475" s="57"/>
      <c r="Q475" s="57"/>
      <c r="R475" s="57"/>
      <c r="S475" s="57"/>
      <c r="T475" s="58"/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T475" s="18" t="s">
        <v>150</v>
      </c>
      <c r="AU475" s="18" t="s">
        <v>91</v>
      </c>
    </row>
    <row r="476" spans="1:65" s="2" customFormat="1" ht="16.5" customHeight="1">
      <c r="A476" s="31"/>
      <c r="B476" s="142"/>
      <c r="C476" s="143" t="s">
        <v>715</v>
      </c>
      <c r="D476" s="143" t="s">
        <v>143</v>
      </c>
      <c r="E476" s="144" t="s">
        <v>716</v>
      </c>
      <c r="F476" s="145" t="s">
        <v>717</v>
      </c>
      <c r="G476" s="146" t="s">
        <v>638</v>
      </c>
      <c r="H476" s="147">
        <v>6</v>
      </c>
      <c r="I476" s="148"/>
      <c r="J476" s="148">
        <f>ROUND(I476*H476,2)</f>
        <v>0</v>
      </c>
      <c r="K476" s="145" t="s">
        <v>287</v>
      </c>
      <c r="L476" s="32"/>
      <c r="M476" s="149" t="s">
        <v>1</v>
      </c>
      <c r="N476" s="150" t="s">
        <v>46</v>
      </c>
      <c r="O476" s="151">
        <v>0</v>
      </c>
      <c r="P476" s="151">
        <f>O476*H476</f>
        <v>0</v>
      </c>
      <c r="Q476" s="151">
        <v>0</v>
      </c>
      <c r="R476" s="151">
        <f>Q476*H476</f>
        <v>0</v>
      </c>
      <c r="S476" s="151">
        <v>0</v>
      </c>
      <c r="T476" s="152">
        <f>S476*H476</f>
        <v>0</v>
      </c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R476" s="153" t="s">
        <v>306</v>
      </c>
      <c r="AT476" s="153" t="s">
        <v>143</v>
      </c>
      <c r="AU476" s="153" t="s">
        <v>91</v>
      </c>
      <c r="AY476" s="18" t="s">
        <v>140</v>
      </c>
      <c r="BE476" s="154">
        <f>IF(N476="základní",J476,0)</f>
        <v>0</v>
      </c>
      <c r="BF476" s="154">
        <f>IF(N476="snížená",J476,0)</f>
        <v>0</v>
      </c>
      <c r="BG476" s="154">
        <f>IF(N476="zákl. přenesená",J476,0)</f>
        <v>0</v>
      </c>
      <c r="BH476" s="154">
        <f>IF(N476="sníž. přenesená",J476,0)</f>
        <v>0</v>
      </c>
      <c r="BI476" s="154">
        <f>IF(N476="nulová",J476,0)</f>
        <v>0</v>
      </c>
      <c r="BJ476" s="18" t="s">
        <v>89</v>
      </c>
      <c r="BK476" s="154">
        <f>ROUND(I476*H476,2)</f>
        <v>0</v>
      </c>
      <c r="BL476" s="18" t="s">
        <v>306</v>
      </c>
      <c r="BM476" s="153" t="s">
        <v>718</v>
      </c>
    </row>
    <row r="477" spans="1:65" s="2" customFormat="1" ht="39">
      <c r="A477" s="31"/>
      <c r="B477" s="32"/>
      <c r="C477" s="31"/>
      <c r="D477" s="155" t="s">
        <v>150</v>
      </c>
      <c r="E477" s="31"/>
      <c r="F477" s="156" t="s">
        <v>692</v>
      </c>
      <c r="G477" s="31"/>
      <c r="H477" s="31"/>
      <c r="I477" s="31"/>
      <c r="J477" s="31"/>
      <c r="K477" s="31"/>
      <c r="L477" s="32"/>
      <c r="M477" s="157"/>
      <c r="N477" s="158"/>
      <c r="O477" s="57"/>
      <c r="P477" s="57"/>
      <c r="Q477" s="57"/>
      <c r="R477" s="57"/>
      <c r="S477" s="57"/>
      <c r="T477" s="58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T477" s="18" t="s">
        <v>150</v>
      </c>
      <c r="AU477" s="18" t="s">
        <v>91</v>
      </c>
    </row>
    <row r="478" spans="1:65" s="2" customFormat="1" ht="16.5" customHeight="1">
      <c r="A478" s="31"/>
      <c r="B478" s="142"/>
      <c r="C478" s="143" t="s">
        <v>719</v>
      </c>
      <c r="D478" s="143" t="s">
        <v>143</v>
      </c>
      <c r="E478" s="144" t="s">
        <v>720</v>
      </c>
      <c r="F478" s="145" t="s">
        <v>721</v>
      </c>
      <c r="G478" s="146" t="s">
        <v>638</v>
      </c>
      <c r="H478" s="147">
        <v>1</v>
      </c>
      <c r="I478" s="148"/>
      <c r="J478" s="148">
        <f>ROUND(I478*H478,2)</f>
        <v>0</v>
      </c>
      <c r="K478" s="145" t="s">
        <v>287</v>
      </c>
      <c r="L478" s="32"/>
      <c r="M478" s="149" t="s">
        <v>1</v>
      </c>
      <c r="N478" s="150" t="s">
        <v>46</v>
      </c>
      <c r="O478" s="151">
        <v>0</v>
      </c>
      <c r="P478" s="151">
        <f>O478*H478</f>
        <v>0</v>
      </c>
      <c r="Q478" s="151">
        <v>0</v>
      </c>
      <c r="R478" s="151">
        <f>Q478*H478</f>
        <v>0</v>
      </c>
      <c r="S478" s="151">
        <v>0</v>
      </c>
      <c r="T478" s="152">
        <f>S478*H478</f>
        <v>0</v>
      </c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R478" s="153" t="s">
        <v>306</v>
      </c>
      <c r="AT478" s="153" t="s">
        <v>143</v>
      </c>
      <c r="AU478" s="153" t="s">
        <v>91</v>
      </c>
      <c r="AY478" s="18" t="s">
        <v>140</v>
      </c>
      <c r="BE478" s="154">
        <f>IF(N478="základní",J478,0)</f>
        <v>0</v>
      </c>
      <c r="BF478" s="154">
        <f>IF(N478="snížená",J478,0)</f>
        <v>0</v>
      </c>
      <c r="BG478" s="154">
        <f>IF(N478="zákl. přenesená",J478,0)</f>
        <v>0</v>
      </c>
      <c r="BH478" s="154">
        <f>IF(N478="sníž. přenesená",J478,0)</f>
        <v>0</v>
      </c>
      <c r="BI478" s="154">
        <f>IF(N478="nulová",J478,0)</f>
        <v>0</v>
      </c>
      <c r="BJ478" s="18" t="s">
        <v>89</v>
      </c>
      <c r="BK478" s="154">
        <f>ROUND(I478*H478,2)</f>
        <v>0</v>
      </c>
      <c r="BL478" s="18" t="s">
        <v>306</v>
      </c>
      <c r="BM478" s="153" t="s">
        <v>722</v>
      </c>
    </row>
    <row r="479" spans="1:65" s="2" customFormat="1" ht="39">
      <c r="A479" s="31"/>
      <c r="B479" s="32"/>
      <c r="C479" s="31"/>
      <c r="D479" s="155" t="s">
        <v>150</v>
      </c>
      <c r="E479" s="31"/>
      <c r="F479" s="156" t="s">
        <v>692</v>
      </c>
      <c r="G479" s="31"/>
      <c r="H479" s="31"/>
      <c r="I479" s="31"/>
      <c r="J479" s="31"/>
      <c r="K479" s="31"/>
      <c r="L479" s="32"/>
      <c r="M479" s="157"/>
      <c r="N479" s="158"/>
      <c r="O479" s="57"/>
      <c r="P479" s="57"/>
      <c r="Q479" s="57"/>
      <c r="R479" s="57"/>
      <c r="S479" s="57"/>
      <c r="T479" s="58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T479" s="18" t="s">
        <v>150</v>
      </c>
      <c r="AU479" s="18" t="s">
        <v>91</v>
      </c>
    </row>
    <row r="480" spans="1:65" s="2" customFormat="1" ht="16.5" customHeight="1">
      <c r="A480" s="31"/>
      <c r="B480" s="142"/>
      <c r="C480" s="143" t="s">
        <v>723</v>
      </c>
      <c r="D480" s="143" t="s">
        <v>143</v>
      </c>
      <c r="E480" s="144" t="s">
        <v>724</v>
      </c>
      <c r="F480" s="145" t="s">
        <v>725</v>
      </c>
      <c r="G480" s="146" t="s">
        <v>638</v>
      </c>
      <c r="H480" s="147">
        <v>1</v>
      </c>
      <c r="I480" s="148"/>
      <c r="J480" s="148">
        <f>ROUND(I480*H480,2)</f>
        <v>0</v>
      </c>
      <c r="K480" s="145" t="s">
        <v>287</v>
      </c>
      <c r="L480" s="32"/>
      <c r="M480" s="149" t="s">
        <v>1</v>
      </c>
      <c r="N480" s="150" t="s">
        <v>46</v>
      </c>
      <c r="O480" s="151">
        <v>0</v>
      </c>
      <c r="P480" s="151">
        <f>O480*H480</f>
        <v>0</v>
      </c>
      <c r="Q480" s="151">
        <v>0</v>
      </c>
      <c r="R480" s="151">
        <f>Q480*H480</f>
        <v>0</v>
      </c>
      <c r="S480" s="151">
        <v>0</v>
      </c>
      <c r="T480" s="152">
        <f>S480*H480</f>
        <v>0</v>
      </c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R480" s="153" t="s">
        <v>306</v>
      </c>
      <c r="AT480" s="153" t="s">
        <v>143</v>
      </c>
      <c r="AU480" s="153" t="s">
        <v>91</v>
      </c>
      <c r="AY480" s="18" t="s">
        <v>140</v>
      </c>
      <c r="BE480" s="154">
        <f>IF(N480="základní",J480,0)</f>
        <v>0</v>
      </c>
      <c r="BF480" s="154">
        <f>IF(N480="snížená",J480,0)</f>
        <v>0</v>
      </c>
      <c r="BG480" s="154">
        <f>IF(N480="zákl. přenesená",J480,0)</f>
        <v>0</v>
      </c>
      <c r="BH480" s="154">
        <f>IF(N480="sníž. přenesená",J480,0)</f>
        <v>0</v>
      </c>
      <c r="BI480" s="154">
        <f>IF(N480="nulová",J480,0)</f>
        <v>0</v>
      </c>
      <c r="BJ480" s="18" t="s">
        <v>89</v>
      </c>
      <c r="BK480" s="154">
        <f>ROUND(I480*H480,2)</f>
        <v>0</v>
      </c>
      <c r="BL480" s="18" t="s">
        <v>306</v>
      </c>
      <c r="BM480" s="153" t="s">
        <v>726</v>
      </c>
    </row>
    <row r="481" spans="1:65" s="2" customFormat="1" ht="39">
      <c r="A481" s="31"/>
      <c r="B481" s="32"/>
      <c r="C481" s="31"/>
      <c r="D481" s="155" t="s">
        <v>150</v>
      </c>
      <c r="E481" s="31"/>
      <c r="F481" s="156" t="s">
        <v>692</v>
      </c>
      <c r="G481" s="31"/>
      <c r="H481" s="31"/>
      <c r="I481" s="31"/>
      <c r="J481" s="31"/>
      <c r="K481" s="31"/>
      <c r="L481" s="32"/>
      <c r="M481" s="157"/>
      <c r="N481" s="158"/>
      <c r="O481" s="57"/>
      <c r="P481" s="57"/>
      <c r="Q481" s="57"/>
      <c r="R481" s="57"/>
      <c r="S481" s="57"/>
      <c r="T481" s="58"/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T481" s="18" t="s">
        <v>150</v>
      </c>
      <c r="AU481" s="18" t="s">
        <v>91</v>
      </c>
    </row>
    <row r="482" spans="1:65" s="2" customFormat="1" ht="16.5" customHeight="1">
      <c r="A482" s="31"/>
      <c r="B482" s="142"/>
      <c r="C482" s="143" t="s">
        <v>727</v>
      </c>
      <c r="D482" s="143" t="s">
        <v>143</v>
      </c>
      <c r="E482" s="144" t="s">
        <v>728</v>
      </c>
      <c r="F482" s="145" t="s">
        <v>729</v>
      </c>
      <c r="G482" s="146" t="s">
        <v>638</v>
      </c>
      <c r="H482" s="147">
        <v>1</v>
      </c>
      <c r="I482" s="148"/>
      <c r="J482" s="148">
        <f>ROUND(I482*H482,2)</f>
        <v>0</v>
      </c>
      <c r="K482" s="145" t="s">
        <v>287</v>
      </c>
      <c r="L482" s="32"/>
      <c r="M482" s="149" t="s">
        <v>1</v>
      </c>
      <c r="N482" s="150" t="s">
        <v>46</v>
      </c>
      <c r="O482" s="151">
        <v>0</v>
      </c>
      <c r="P482" s="151">
        <f>O482*H482</f>
        <v>0</v>
      </c>
      <c r="Q482" s="151">
        <v>0</v>
      </c>
      <c r="R482" s="151">
        <f>Q482*H482</f>
        <v>0</v>
      </c>
      <c r="S482" s="151">
        <v>0</v>
      </c>
      <c r="T482" s="152">
        <f>S482*H482</f>
        <v>0</v>
      </c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R482" s="153" t="s">
        <v>306</v>
      </c>
      <c r="AT482" s="153" t="s">
        <v>143</v>
      </c>
      <c r="AU482" s="153" t="s">
        <v>91</v>
      </c>
      <c r="AY482" s="18" t="s">
        <v>140</v>
      </c>
      <c r="BE482" s="154">
        <f>IF(N482="základní",J482,0)</f>
        <v>0</v>
      </c>
      <c r="BF482" s="154">
        <f>IF(N482="snížená",J482,0)</f>
        <v>0</v>
      </c>
      <c r="BG482" s="154">
        <f>IF(N482="zákl. přenesená",J482,0)</f>
        <v>0</v>
      </c>
      <c r="BH482" s="154">
        <f>IF(N482="sníž. přenesená",J482,0)</f>
        <v>0</v>
      </c>
      <c r="BI482" s="154">
        <f>IF(N482="nulová",J482,0)</f>
        <v>0</v>
      </c>
      <c r="BJ482" s="18" t="s">
        <v>89</v>
      </c>
      <c r="BK482" s="154">
        <f>ROUND(I482*H482,2)</f>
        <v>0</v>
      </c>
      <c r="BL482" s="18" t="s">
        <v>306</v>
      </c>
      <c r="BM482" s="153" t="s">
        <v>730</v>
      </c>
    </row>
    <row r="483" spans="1:65" s="2" customFormat="1" ht="39">
      <c r="A483" s="31"/>
      <c r="B483" s="32"/>
      <c r="C483" s="31"/>
      <c r="D483" s="155" t="s">
        <v>150</v>
      </c>
      <c r="E483" s="31"/>
      <c r="F483" s="156" t="s">
        <v>692</v>
      </c>
      <c r="G483" s="31"/>
      <c r="H483" s="31"/>
      <c r="I483" s="31"/>
      <c r="J483" s="31"/>
      <c r="K483" s="31"/>
      <c r="L483" s="32"/>
      <c r="M483" s="157"/>
      <c r="N483" s="158"/>
      <c r="O483" s="57"/>
      <c r="P483" s="57"/>
      <c r="Q483" s="57"/>
      <c r="R483" s="57"/>
      <c r="S483" s="57"/>
      <c r="T483" s="58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T483" s="18" t="s">
        <v>150</v>
      </c>
      <c r="AU483" s="18" t="s">
        <v>91</v>
      </c>
    </row>
    <row r="484" spans="1:65" s="2" customFormat="1" ht="16.5" customHeight="1">
      <c r="A484" s="31"/>
      <c r="B484" s="142"/>
      <c r="C484" s="143" t="s">
        <v>731</v>
      </c>
      <c r="D484" s="143" t="s">
        <v>143</v>
      </c>
      <c r="E484" s="144" t="s">
        <v>732</v>
      </c>
      <c r="F484" s="145" t="s">
        <v>733</v>
      </c>
      <c r="G484" s="146" t="s">
        <v>638</v>
      </c>
      <c r="H484" s="147">
        <v>1</v>
      </c>
      <c r="I484" s="148"/>
      <c r="J484" s="148">
        <f>ROUND(I484*H484,2)</f>
        <v>0</v>
      </c>
      <c r="K484" s="145" t="s">
        <v>287</v>
      </c>
      <c r="L484" s="32"/>
      <c r="M484" s="149" t="s">
        <v>1</v>
      </c>
      <c r="N484" s="150" t="s">
        <v>46</v>
      </c>
      <c r="O484" s="151">
        <v>0</v>
      </c>
      <c r="P484" s="151">
        <f>O484*H484</f>
        <v>0</v>
      </c>
      <c r="Q484" s="151">
        <v>0</v>
      </c>
      <c r="R484" s="151">
        <f>Q484*H484</f>
        <v>0</v>
      </c>
      <c r="S484" s="151">
        <v>0</v>
      </c>
      <c r="T484" s="152">
        <f>S484*H484</f>
        <v>0</v>
      </c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R484" s="153" t="s">
        <v>306</v>
      </c>
      <c r="AT484" s="153" t="s">
        <v>143</v>
      </c>
      <c r="AU484" s="153" t="s">
        <v>91</v>
      </c>
      <c r="AY484" s="18" t="s">
        <v>140</v>
      </c>
      <c r="BE484" s="154">
        <f>IF(N484="základní",J484,0)</f>
        <v>0</v>
      </c>
      <c r="BF484" s="154">
        <f>IF(N484="snížená",J484,0)</f>
        <v>0</v>
      </c>
      <c r="BG484" s="154">
        <f>IF(N484="zákl. přenesená",J484,0)</f>
        <v>0</v>
      </c>
      <c r="BH484" s="154">
        <f>IF(N484="sníž. přenesená",J484,0)</f>
        <v>0</v>
      </c>
      <c r="BI484" s="154">
        <f>IF(N484="nulová",J484,0)</f>
        <v>0</v>
      </c>
      <c r="BJ484" s="18" t="s">
        <v>89</v>
      </c>
      <c r="BK484" s="154">
        <f>ROUND(I484*H484,2)</f>
        <v>0</v>
      </c>
      <c r="BL484" s="18" t="s">
        <v>306</v>
      </c>
      <c r="BM484" s="153" t="s">
        <v>734</v>
      </c>
    </row>
    <row r="485" spans="1:65" s="2" customFormat="1" ht="39">
      <c r="A485" s="31"/>
      <c r="B485" s="32"/>
      <c r="C485" s="31"/>
      <c r="D485" s="155" t="s">
        <v>150</v>
      </c>
      <c r="E485" s="31"/>
      <c r="F485" s="156" t="s">
        <v>692</v>
      </c>
      <c r="G485" s="31"/>
      <c r="H485" s="31"/>
      <c r="I485" s="31"/>
      <c r="J485" s="31"/>
      <c r="K485" s="31"/>
      <c r="L485" s="32"/>
      <c r="M485" s="157"/>
      <c r="N485" s="158"/>
      <c r="O485" s="57"/>
      <c r="P485" s="57"/>
      <c r="Q485" s="57"/>
      <c r="R485" s="57"/>
      <c r="S485" s="57"/>
      <c r="T485" s="58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T485" s="18" t="s">
        <v>150</v>
      </c>
      <c r="AU485" s="18" t="s">
        <v>91</v>
      </c>
    </row>
    <row r="486" spans="1:65" s="2" customFormat="1" ht="16.5" customHeight="1">
      <c r="A486" s="31"/>
      <c r="B486" s="142"/>
      <c r="C486" s="143" t="s">
        <v>735</v>
      </c>
      <c r="D486" s="143" t="s">
        <v>143</v>
      </c>
      <c r="E486" s="144" t="s">
        <v>736</v>
      </c>
      <c r="F486" s="145" t="s">
        <v>737</v>
      </c>
      <c r="G486" s="146" t="s">
        <v>471</v>
      </c>
      <c r="H486" s="147">
        <v>603.03</v>
      </c>
      <c r="I486" s="148"/>
      <c r="J486" s="148">
        <f>ROUND(I486*H486,2)</f>
        <v>0</v>
      </c>
      <c r="K486" s="145" t="s">
        <v>147</v>
      </c>
      <c r="L486" s="32"/>
      <c r="M486" s="149" t="s">
        <v>1</v>
      </c>
      <c r="N486" s="150" t="s">
        <v>46</v>
      </c>
      <c r="O486" s="151">
        <v>0</v>
      </c>
      <c r="P486" s="151">
        <f>O486*H486</f>
        <v>0</v>
      </c>
      <c r="Q486" s="151">
        <v>0</v>
      </c>
      <c r="R486" s="151">
        <f>Q486*H486</f>
        <v>0</v>
      </c>
      <c r="S486" s="151">
        <v>0</v>
      </c>
      <c r="T486" s="152">
        <f>S486*H486</f>
        <v>0</v>
      </c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R486" s="153" t="s">
        <v>306</v>
      </c>
      <c r="AT486" s="153" t="s">
        <v>143</v>
      </c>
      <c r="AU486" s="153" t="s">
        <v>91</v>
      </c>
      <c r="AY486" s="18" t="s">
        <v>140</v>
      </c>
      <c r="BE486" s="154">
        <f>IF(N486="základní",J486,0)</f>
        <v>0</v>
      </c>
      <c r="BF486" s="154">
        <f>IF(N486="snížená",J486,0)</f>
        <v>0</v>
      </c>
      <c r="BG486" s="154">
        <f>IF(N486="zákl. přenesená",J486,0)</f>
        <v>0</v>
      </c>
      <c r="BH486" s="154">
        <f>IF(N486="sníž. přenesená",J486,0)</f>
        <v>0</v>
      </c>
      <c r="BI486" s="154">
        <f>IF(N486="nulová",J486,0)</f>
        <v>0</v>
      </c>
      <c r="BJ486" s="18" t="s">
        <v>89</v>
      </c>
      <c r="BK486" s="154">
        <f>ROUND(I486*H486,2)</f>
        <v>0</v>
      </c>
      <c r="BL486" s="18" t="s">
        <v>306</v>
      </c>
      <c r="BM486" s="153" t="s">
        <v>738</v>
      </c>
    </row>
    <row r="487" spans="1:65" s="12" customFormat="1" ht="22.9" customHeight="1">
      <c r="B487" s="130"/>
      <c r="D487" s="131" t="s">
        <v>80</v>
      </c>
      <c r="E487" s="140" t="s">
        <v>739</v>
      </c>
      <c r="F487" s="140" t="s">
        <v>740</v>
      </c>
      <c r="J487" s="141">
        <f>BK487</f>
        <v>0</v>
      </c>
      <c r="L487" s="130"/>
      <c r="M487" s="134"/>
      <c r="N487" s="135"/>
      <c r="O487" s="135"/>
      <c r="P487" s="136">
        <f>SUM(P488:P511)</f>
        <v>100.31699999999999</v>
      </c>
      <c r="Q487" s="135"/>
      <c r="R487" s="136">
        <f>SUM(R488:R511)</f>
        <v>2.8757055999999999</v>
      </c>
      <c r="S487" s="135"/>
      <c r="T487" s="137">
        <f>SUM(T488:T511)</f>
        <v>0</v>
      </c>
      <c r="AR487" s="131" t="s">
        <v>91</v>
      </c>
      <c r="AT487" s="138" t="s">
        <v>80</v>
      </c>
      <c r="AU487" s="138" t="s">
        <v>89</v>
      </c>
      <c r="AY487" s="131" t="s">
        <v>140</v>
      </c>
      <c r="BK487" s="139">
        <f>SUM(BK488:BK511)</f>
        <v>0</v>
      </c>
    </row>
    <row r="488" spans="1:65" s="2" customFormat="1" ht="16.5" customHeight="1">
      <c r="A488" s="31"/>
      <c r="B488" s="142"/>
      <c r="C488" s="143" t="s">
        <v>741</v>
      </c>
      <c r="D488" s="143" t="s">
        <v>143</v>
      </c>
      <c r="E488" s="144" t="s">
        <v>742</v>
      </c>
      <c r="F488" s="145" t="s">
        <v>743</v>
      </c>
      <c r="G488" s="146" t="s">
        <v>216</v>
      </c>
      <c r="H488" s="147">
        <v>68.150000000000006</v>
      </c>
      <c r="I488" s="148"/>
      <c r="J488" s="148">
        <f>ROUND(I488*H488,2)</f>
        <v>0</v>
      </c>
      <c r="K488" s="145" t="s">
        <v>147</v>
      </c>
      <c r="L488" s="32"/>
      <c r="M488" s="149" t="s">
        <v>1</v>
      </c>
      <c r="N488" s="150" t="s">
        <v>46</v>
      </c>
      <c r="O488" s="151">
        <v>2.4E-2</v>
      </c>
      <c r="P488" s="151">
        <f>O488*H488</f>
        <v>1.6356000000000002</v>
      </c>
      <c r="Q488" s="151">
        <v>0</v>
      </c>
      <c r="R488" s="151">
        <f>Q488*H488</f>
        <v>0</v>
      </c>
      <c r="S488" s="151">
        <v>0</v>
      </c>
      <c r="T488" s="152">
        <f>S488*H488</f>
        <v>0</v>
      </c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R488" s="153" t="s">
        <v>306</v>
      </c>
      <c r="AT488" s="153" t="s">
        <v>143</v>
      </c>
      <c r="AU488" s="153" t="s">
        <v>91</v>
      </c>
      <c r="AY488" s="18" t="s">
        <v>140</v>
      </c>
      <c r="BE488" s="154">
        <f>IF(N488="základní",J488,0)</f>
        <v>0</v>
      </c>
      <c r="BF488" s="154">
        <f>IF(N488="snížená",J488,0)</f>
        <v>0</v>
      </c>
      <c r="BG488" s="154">
        <f>IF(N488="zákl. přenesená",J488,0)</f>
        <v>0</v>
      </c>
      <c r="BH488" s="154">
        <f>IF(N488="sníž. přenesená",J488,0)</f>
        <v>0</v>
      </c>
      <c r="BI488" s="154">
        <f>IF(N488="nulová",J488,0)</f>
        <v>0</v>
      </c>
      <c r="BJ488" s="18" t="s">
        <v>89</v>
      </c>
      <c r="BK488" s="154">
        <f>ROUND(I488*H488,2)</f>
        <v>0</v>
      </c>
      <c r="BL488" s="18" t="s">
        <v>306</v>
      </c>
      <c r="BM488" s="153" t="s">
        <v>744</v>
      </c>
    </row>
    <row r="489" spans="1:65" s="2" customFormat="1" ht="16.5" customHeight="1">
      <c r="A489" s="31"/>
      <c r="B489" s="142"/>
      <c r="C489" s="143" t="s">
        <v>745</v>
      </c>
      <c r="D489" s="143" t="s">
        <v>143</v>
      </c>
      <c r="E489" s="144" t="s">
        <v>746</v>
      </c>
      <c r="F489" s="145" t="s">
        <v>747</v>
      </c>
      <c r="G489" s="146" t="s">
        <v>216</v>
      </c>
      <c r="H489" s="147">
        <v>68.150000000000006</v>
      </c>
      <c r="I489" s="148"/>
      <c r="J489" s="148">
        <f>ROUND(I489*H489,2)</f>
        <v>0</v>
      </c>
      <c r="K489" s="145" t="s">
        <v>147</v>
      </c>
      <c r="L489" s="32"/>
      <c r="M489" s="149" t="s">
        <v>1</v>
      </c>
      <c r="N489" s="150" t="s">
        <v>46</v>
      </c>
      <c r="O489" s="151">
        <v>4.3999999999999997E-2</v>
      </c>
      <c r="P489" s="151">
        <f>O489*H489</f>
        <v>2.9986000000000002</v>
      </c>
      <c r="Q489" s="151">
        <v>2.9999999999999997E-4</v>
      </c>
      <c r="R489" s="151">
        <f>Q489*H489</f>
        <v>2.0445000000000001E-2</v>
      </c>
      <c r="S489" s="151">
        <v>0</v>
      </c>
      <c r="T489" s="152">
        <f>S489*H489</f>
        <v>0</v>
      </c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R489" s="153" t="s">
        <v>306</v>
      </c>
      <c r="AT489" s="153" t="s">
        <v>143</v>
      </c>
      <c r="AU489" s="153" t="s">
        <v>91</v>
      </c>
      <c r="AY489" s="18" t="s">
        <v>140</v>
      </c>
      <c r="BE489" s="154">
        <f>IF(N489="základní",J489,0)</f>
        <v>0</v>
      </c>
      <c r="BF489" s="154">
        <f>IF(N489="snížená",J489,0)</f>
        <v>0</v>
      </c>
      <c r="BG489" s="154">
        <f>IF(N489="zákl. přenesená",J489,0)</f>
        <v>0</v>
      </c>
      <c r="BH489" s="154">
        <f>IF(N489="sníž. přenesená",J489,0)</f>
        <v>0</v>
      </c>
      <c r="BI489" s="154">
        <f>IF(N489="nulová",J489,0)</f>
        <v>0</v>
      </c>
      <c r="BJ489" s="18" t="s">
        <v>89</v>
      </c>
      <c r="BK489" s="154">
        <f>ROUND(I489*H489,2)</f>
        <v>0</v>
      </c>
      <c r="BL489" s="18" t="s">
        <v>306</v>
      </c>
      <c r="BM489" s="153" t="s">
        <v>748</v>
      </c>
    </row>
    <row r="490" spans="1:65" s="2" customFormat="1" ht="16.5" customHeight="1">
      <c r="A490" s="31"/>
      <c r="B490" s="142"/>
      <c r="C490" s="143" t="s">
        <v>749</v>
      </c>
      <c r="D490" s="143" t="s">
        <v>143</v>
      </c>
      <c r="E490" s="144" t="s">
        <v>750</v>
      </c>
      <c r="F490" s="145" t="s">
        <v>751</v>
      </c>
      <c r="G490" s="146" t="s">
        <v>216</v>
      </c>
      <c r="H490" s="147">
        <v>68.150000000000006</v>
      </c>
      <c r="I490" s="148"/>
      <c r="J490" s="148">
        <f>ROUND(I490*H490,2)</f>
        <v>0</v>
      </c>
      <c r="K490" s="145" t="s">
        <v>147</v>
      </c>
      <c r="L490" s="32"/>
      <c r="M490" s="149" t="s">
        <v>1</v>
      </c>
      <c r="N490" s="150" t="s">
        <v>46</v>
      </c>
      <c r="O490" s="151">
        <v>0.245</v>
      </c>
      <c r="P490" s="151">
        <f>O490*H490</f>
        <v>16.696750000000002</v>
      </c>
      <c r="Q490" s="151">
        <v>7.5799999999999999E-3</v>
      </c>
      <c r="R490" s="151">
        <f>Q490*H490</f>
        <v>0.51657700000000006</v>
      </c>
      <c r="S490" s="151">
        <v>0</v>
      </c>
      <c r="T490" s="152">
        <f>S490*H490</f>
        <v>0</v>
      </c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R490" s="153" t="s">
        <v>306</v>
      </c>
      <c r="AT490" s="153" t="s">
        <v>143</v>
      </c>
      <c r="AU490" s="153" t="s">
        <v>91</v>
      </c>
      <c r="AY490" s="18" t="s">
        <v>140</v>
      </c>
      <c r="BE490" s="154">
        <f>IF(N490="základní",J490,0)</f>
        <v>0</v>
      </c>
      <c r="BF490" s="154">
        <f>IF(N490="snížená",J490,0)</f>
        <v>0</v>
      </c>
      <c r="BG490" s="154">
        <f>IF(N490="zákl. přenesená",J490,0)</f>
        <v>0</v>
      </c>
      <c r="BH490" s="154">
        <f>IF(N490="sníž. přenesená",J490,0)</f>
        <v>0</v>
      </c>
      <c r="BI490" s="154">
        <f>IF(N490="nulová",J490,0)</f>
        <v>0</v>
      </c>
      <c r="BJ490" s="18" t="s">
        <v>89</v>
      </c>
      <c r="BK490" s="154">
        <f>ROUND(I490*H490,2)</f>
        <v>0</v>
      </c>
      <c r="BL490" s="18" t="s">
        <v>306</v>
      </c>
      <c r="BM490" s="153" t="s">
        <v>752</v>
      </c>
    </row>
    <row r="491" spans="1:65" s="2" customFormat="1" ht="16.5" customHeight="1">
      <c r="A491" s="31"/>
      <c r="B491" s="142"/>
      <c r="C491" s="143" t="s">
        <v>753</v>
      </c>
      <c r="D491" s="143" t="s">
        <v>143</v>
      </c>
      <c r="E491" s="144" t="s">
        <v>754</v>
      </c>
      <c r="F491" s="145" t="s">
        <v>755</v>
      </c>
      <c r="G491" s="146" t="s">
        <v>257</v>
      </c>
      <c r="H491" s="147">
        <v>30</v>
      </c>
      <c r="I491" s="148"/>
      <c r="J491" s="148">
        <f>ROUND(I491*H491,2)</f>
        <v>0</v>
      </c>
      <c r="K491" s="145" t="s">
        <v>147</v>
      </c>
      <c r="L491" s="32"/>
      <c r="M491" s="149" t="s">
        <v>1</v>
      </c>
      <c r="N491" s="150" t="s">
        <v>46</v>
      </c>
      <c r="O491" s="151">
        <v>0.20899999999999999</v>
      </c>
      <c r="P491" s="151">
        <f>O491*H491</f>
        <v>6.27</v>
      </c>
      <c r="Q491" s="151">
        <v>5.8E-4</v>
      </c>
      <c r="R491" s="151">
        <f>Q491*H491</f>
        <v>1.7399999999999999E-2</v>
      </c>
      <c r="S491" s="151">
        <v>0</v>
      </c>
      <c r="T491" s="152">
        <f>S491*H491</f>
        <v>0</v>
      </c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R491" s="153" t="s">
        <v>306</v>
      </c>
      <c r="AT491" s="153" t="s">
        <v>143</v>
      </c>
      <c r="AU491" s="153" t="s">
        <v>91</v>
      </c>
      <c r="AY491" s="18" t="s">
        <v>140</v>
      </c>
      <c r="BE491" s="154">
        <f>IF(N491="základní",J491,0)</f>
        <v>0</v>
      </c>
      <c r="BF491" s="154">
        <f>IF(N491="snížená",J491,0)</f>
        <v>0</v>
      </c>
      <c r="BG491" s="154">
        <f>IF(N491="zákl. přenesená",J491,0)</f>
        <v>0</v>
      </c>
      <c r="BH491" s="154">
        <f>IF(N491="sníž. přenesená",J491,0)</f>
        <v>0</v>
      </c>
      <c r="BI491" s="154">
        <f>IF(N491="nulová",J491,0)</f>
        <v>0</v>
      </c>
      <c r="BJ491" s="18" t="s">
        <v>89</v>
      </c>
      <c r="BK491" s="154">
        <f>ROUND(I491*H491,2)</f>
        <v>0</v>
      </c>
      <c r="BL491" s="18" t="s">
        <v>306</v>
      </c>
      <c r="BM491" s="153" t="s">
        <v>756</v>
      </c>
    </row>
    <row r="492" spans="1:65" s="2" customFormat="1" ht="16.5" customHeight="1">
      <c r="A492" s="31"/>
      <c r="B492" s="142"/>
      <c r="C492" s="190" t="s">
        <v>757</v>
      </c>
      <c r="D492" s="190" t="s">
        <v>486</v>
      </c>
      <c r="E492" s="191" t="s">
        <v>758</v>
      </c>
      <c r="F492" s="192" t="s">
        <v>759</v>
      </c>
      <c r="G492" s="193" t="s">
        <v>257</v>
      </c>
      <c r="H492" s="194">
        <v>33</v>
      </c>
      <c r="I492" s="195"/>
      <c r="J492" s="195">
        <f>ROUND(I492*H492,2)</f>
        <v>0</v>
      </c>
      <c r="K492" s="192" t="s">
        <v>287</v>
      </c>
      <c r="L492" s="196"/>
      <c r="M492" s="197" t="s">
        <v>1</v>
      </c>
      <c r="N492" s="198" t="s">
        <v>46</v>
      </c>
      <c r="O492" s="151">
        <v>0</v>
      </c>
      <c r="P492" s="151">
        <f>O492*H492</f>
        <v>0</v>
      </c>
      <c r="Q492" s="151">
        <v>1.26E-2</v>
      </c>
      <c r="R492" s="151">
        <f>Q492*H492</f>
        <v>0.4158</v>
      </c>
      <c r="S492" s="151">
        <v>0</v>
      </c>
      <c r="T492" s="152">
        <f>S492*H492</f>
        <v>0</v>
      </c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R492" s="153" t="s">
        <v>399</v>
      </c>
      <c r="AT492" s="153" t="s">
        <v>486</v>
      </c>
      <c r="AU492" s="153" t="s">
        <v>91</v>
      </c>
      <c r="AY492" s="18" t="s">
        <v>140</v>
      </c>
      <c r="BE492" s="154">
        <f>IF(N492="základní",J492,0)</f>
        <v>0</v>
      </c>
      <c r="BF492" s="154">
        <f>IF(N492="snížená",J492,0)</f>
        <v>0</v>
      </c>
      <c r="BG492" s="154">
        <f>IF(N492="zákl. přenesená",J492,0)</f>
        <v>0</v>
      </c>
      <c r="BH492" s="154">
        <f>IF(N492="sníž. přenesená",J492,0)</f>
        <v>0</v>
      </c>
      <c r="BI492" s="154">
        <f>IF(N492="nulová",J492,0)</f>
        <v>0</v>
      </c>
      <c r="BJ492" s="18" t="s">
        <v>89</v>
      </c>
      <c r="BK492" s="154">
        <f>ROUND(I492*H492,2)</f>
        <v>0</v>
      </c>
      <c r="BL492" s="18" t="s">
        <v>306</v>
      </c>
      <c r="BM492" s="153" t="s">
        <v>760</v>
      </c>
    </row>
    <row r="493" spans="1:65" s="14" customFormat="1" ht="11.25">
      <c r="B493" s="169"/>
      <c r="D493" s="155" t="s">
        <v>218</v>
      </c>
      <c r="F493" s="171" t="s">
        <v>761</v>
      </c>
      <c r="H493" s="172">
        <v>33</v>
      </c>
      <c r="L493" s="169"/>
      <c r="M493" s="173"/>
      <c r="N493" s="174"/>
      <c r="O493" s="174"/>
      <c r="P493" s="174"/>
      <c r="Q493" s="174"/>
      <c r="R493" s="174"/>
      <c r="S493" s="174"/>
      <c r="T493" s="175"/>
      <c r="AT493" s="170" t="s">
        <v>218</v>
      </c>
      <c r="AU493" s="170" t="s">
        <v>91</v>
      </c>
      <c r="AV493" s="14" t="s">
        <v>91</v>
      </c>
      <c r="AW493" s="14" t="s">
        <v>3</v>
      </c>
      <c r="AX493" s="14" t="s">
        <v>89</v>
      </c>
      <c r="AY493" s="170" t="s">
        <v>140</v>
      </c>
    </row>
    <row r="494" spans="1:65" s="2" customFormat="1" ht="16.5" customHeight="1">
      <c r="A494" s="31"/>
      <c r="B494" s="142"/>
      <c r="C494" s="143" t="s">
        <v>762</v>
      </c>
      <c r="D494" s="143" t="s">
        <v>143</v>
      </c>
      <c r="E494" s="144" t="s">
        <v>763</v>
      </c>
      <c r="F494" s="145" t="s">
        <v>764</v>
      </c>
      <c r="G494" s="146" t="s">
        <v>216</v>
      </c>
      <c r="H494" s="147">
        <v>68.150000000000006</v>
      </c>
      <c r="I494" s="148"/>
      <c r="J494" s="148">
        <f>ROUND(I494*H494,2)</f>
        <v>0</v>
      </c>
      <c r="K494" s="145" t="s">
        <v>147</v>
      </c>
      <c r="L494" s="32"/>
      <c r="M494" s="149" t="s">
        <v>1</v>
      </c>
      <c r="N494" s="150" t="s">
        <v>46</v>
      </c>
      <c r="O494" s="151">
        <v>0.83699999999999997</v>
      </c>
      <c r="P494" s="151">
        <f>O494*H494</f>
        <v>57.041550000000001</v>
      </c>
      <c r="Q494" s="151">
        <v>5.8799999999999998E-3</v>
      </c>
      <c r="R494" s="151">
        <f>Q494*H494</f>
        <v>0.40072200000000002</v>
      </c>
      <c r="S494" s="151">
        <v>0</v>
      </c>
      <c r="T494" s="152">
        <f>S494*H494</f>
        <v>0</v>
      </c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R494" s="153" t="s">
        <v>306</v>
      </c>
      <c r="AT494" s="153" t="s">
        <v>143</v>
      </c>
      <c r="AU494" s="153" t="s">
        <v>91</v>
      </c>
      <c r="AY494" s="18" t="s">
        <v>140</v>
      </c>
      <c r="BE494" s="154">
        <f>IF(N494="základní",J494,0)</f>
        <v>0</v>
      </c>
      <c r="BF494" s="154">
        <f>IF(N494="snížená",J494,0)</f>
        <v>0</v>
      </c>
      <c r="BG494" s="154">
        <f>IF(N494="zákl. přenesená",J494,0)</f>
        <v>0</v>
      </c>
      <c r="BH494" s="154">
        <f>IF(N494="sníž. přenesená",J494,0)</f>
        <v>0</v>
      </c>
      <c r="BI494" s="154">
        <f>IF(N494="nulová",J494,0)</f>
        <v>0</v>
      </c>
      <c r="BJ494" s="18" t="s">
        <v>89</v>
      </c>
      <c r="BK494" s="154">
        <f>ROUND(I494*H494,2)</f>
        <v>0</v>
      </c>
      <c r="BL494" s="18" t="s">
        <v>306</v>
      </c>
      <c r="BM494" s="153" t="s">
        <v>765</v>
      </c>
    </row>
    <row r="495" spans="1:65" s="2" customFormat="1" ht="19.5">
      <c r="A495" s="31"/>
      <c r="B495" s="32"/>
      <c r="C495" s="31"/>
      <c r="D495" s="155" t="s">
        <v>150</v>
      </c>
      <c r="E495" s="31"/>
      <c r="F495" s="156" t="s">
        <v>766</v>
      </c>
      <c r="G495" s="31"/>
      <c r="H495" s="31"/>
      <c r="I495" s="31"/>
      <c r="J495" s="31"/>
      <c r="K495" s="31"/>
      <c r="L495" s="32"/>
      <c r="M495" s="157"/>
      <c r="N495" s="158"/>
      <c r="O495" s="57"/>
      <c r="P495" s="57"/>
      <c r="Q495" s="57"/>
      <c r="R495" s="57"/>
      <c r="S495" s="57"/>
      <c r="T495" s="58"/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T495" s="18" t="s">
        <v>150</v>
      </c>
      <c r="AU495" s="18" t="s">
        <v>91</v>
      </c>
    </row>
    <row r="496" spans="1:65" s="13" customFormat="1" ht="11.25">
      <c r="B496" s="163"/>
      <c r="D496" s="155" t="s">
        <v>218</v>
      </c>
      <c r="E496" s="164" t="s">
        <v>1</v>
      </c>
      <c r="F496" s="165" t="s">
        <v>219</v>
      </c>
      <c r="H496" s="164" t="s">
        <v>1</v>
      </c>
      <c r="L496" s="163"/>
      <c r="M496" s="166"/>
      <c r="N496" s="167"/>
      <c r="O496" s="167"/>
      <c r="P496" s="167"/>
      <c r="Q496" s="167"/>
      <c r="R496" s="167"/>
      <c r="S496" s="167"/>
      <c r="T496" s="168"/>
      <c r="AT496" s="164" t="s">
        <v>218</v>
      </c>
      <c r="AU496" s="164" t="s">
        <v>91</v>
      </c>
      <c r="AV496" s="13" t="s">
        <v>89</v>
      </c>
      <c r="AW496" s="13" t="s">
        <v>36</v>
      </c>
      <c r="AX496" s="13" t="s">
        <v>81</v>
      </c>
      <c r="AY496" s="164" t="s">
        <v>140</v>
      </c>
    </row>
    <row r="497" spans="1:65" s="14" customFormat="1" ht="11.25">
      <c r="B497" s="169"/>
      <c r="D497" s="155" t="s">
        <v>218</v>
      </c>
      <c r="E497" s="170" t="s">
        <v>1</v>
      </c>
      <c r="F497" s="171" t="s">
        <v>344</v>
      </c>
      <c r="H497" s="172">
        <v>10.95</v>
      </c>
      <c r="L497" s="169"/>
      <c r="M497" s="173"/>
      <c r="N497" s="174"/>
      <c r="O497" s="174"/>
      <c r="P497" s="174"/>
      <c r="Q497" s="174"/>
      <c r="R497" s="174"/>
      <c r="S497" s="174"/>
      <c r="T497" s="175"/>
      <c r="AT497" s="170" t="s">
        <v>218</v>
      </c>
      <c r="AU497" s="170" t="s">
        <v>91</v>
      </c>
      <c r="AV497" s="14" t="s">
        <v>91</v>
      </c>
      <c r="AW497" s="14" t="s">
        <v>36</v>
      </c>
      <c r="AX497" s="14" t="s">
        <v>81</v>
      </c>
      <c r="AY497" s="170" t="s">
        <v>140</v>
      </c>
    </row>
    <row r="498" spans="1:65" s="14" customFormat="1" ht="11.25">
      <c r="B498" s="169"/>
      <c r="D498" s="155" t="s">
        <v>218</v>
      </c>
      <c r="E498" s="170" t="s">
        <v>1</v>
      </c>
      <c r="F498" s="171" t="s">
        <v>345</v>
      </c>
      <c r="H498" s="172">
        <v>11.43</v>
      </c>
      <c r="L498" s="169"/>
      <c r="M498" s="173"/>
      <c r="N498" s="174"/>
      <c r="O498" s="174"/>
      <c r="P498" s="174"/>
      <c r="Q498" s="174"/>
      <c r="R498" s="174"/>
      <c r="S498" s="174"/>
      <c r="T498" s="175"/>
      <c r="AT498" s="170" t="s">
        <v>218</v>
      </c>
      <c r="AU498" s="170" t="s">
        <v>91</v>
      </c>
      <c r="AV498" s="14" t="s">
        <v>91</v>
      </c>
      <c r="AW498" s="14" t="s">
        <v>36</v>
      </c>
      <c r="AX498" s="14" t="s">
        <v>81</v>
      </c>
      <c r="AY498" s="170" t="s">
        <v>140</v>
      </c>
    </row>
    <row r="499" spans="1:65" s="14" customFormat="1" ht="11.25">
      <c r="B499" s="169"/>
      <c r="D499" s="155" t="s">
        <v>218</v>
      </c>
      <c r="E499" s="170" t="s">
        <v>1</v>
      </c>
      <c r="F499" s="171" t="s">
        <v>346</v>
      </c>
      <c r="H499" s="172">
        <v>11.3</v>
      </c>
      <c r="L499" s="169"/>
      <c r="M499" s="173"/>
      <c r="N499" s="174"/>
      <c r="O499" s="174"/>
      <c r="P499" s="174"/>
      <c r="Q499" s="174"/>
      <c r="R499" s="174"/>
      <c r="S499" s="174"/>
      <c r="T499" s="175"/>
      <c r="AT499" s="170" t="s">
        <v>218</v>
      </c>
      <c r="AU499" s="170" t="s">
        <v>91</v>
      </c>
      <c r="AV499" s="14" t="s">
        <v>91</v>
      </c>
      <c r="AW499" s="14" t="s">
        <v>36</v>
      </c>
      <c r="AX499" s="14" t="s">
        <v>81</v>
      </c>
      <c r="AY499" s="170" t="s">
        <v>140</v>
      </c>
    </row>
    <row r="500" spans="1:65" s="14" customFormat="1" ht="11.25">
      <c r="B500" s="169"/>
      <c r="D500" s="155" t="s">
        <v>218</v>
      </c>
      <c r="E500" s="170" t="s">
        <v>1</v>
      </c>
      <c r="F500" s="171" t="s">
        <v>347</v>
      </c>
      <c r="H500" s="172">
        <v>11.11</v>
      </c>
      <c r="L500" s="169"/>
      <c r="M500" s="173"/>
      <c r="N500" s="174"/>
      <c r="O500" s="174"/>
      <c r="P500" s="174"/>
      <c r="Q500" s="174"/>
      <c r="R500" s="174"/>
      <c r="S500" s="174"/>
      <c r="T500" s="175"/>
      <c r="AT500" s="170" t="s">
        <v>218</v>
      </c>
      <c r="AU500" s="170" t="s">
        <v>91</v>
      </c>
      <c r="AV500" s="14" t="s">
        <v>91</v>
      </c>
      <c r="AW500" s="14" t="s">
        <v>36</v>
      </c>
      <c r="AX500" s="14" t="s">
        <v>81</v>
      </c>
      <c r="AY500" s="170" t="s">
        <v>140</v>
      </c>
    </row>
    <row r="501" spans="1:65" s="14" customFormat="1" ht="11.25">
      <c r="B501" s="169"/>
      <c r="D501" s="155" t="s">
        <v>218</v>
      </c>
      <c r="E501" s="170" t="s">
        <v>1</v>
      </c>
      <c r="F501" s="171" t="s">
        <v>348</v>
      </c>
      <c r="H501" s="172">
        <v>10.95</v>
      </c>
      <c r="L501" s="169"/>
      <c r="M501" s="173"/>
      <c r="N501" s="174"/>
      <c r="O501" s="174"/>
      <c r="P501" s="174"/>
      <c r="Q501" s="174"/>
      <c r="R501" s="174"/>
      <c r="S501" s="174"/>
      <c r="T501" s="175"/>
      <c r="AT501" s="170" t="s">
        <v>218</v>
      </c>
      <c r="AU501" s="170" t="s">
        <v>91</v>
      </c>
      <c r="AV501" s="14" t="s">
        <v>91</v>
      </c>
      <c r="AW501" s="14" t="s">
        <v>36</v>
      </c>
      <c r="AX501" s="14" t="s">
        <v>81</v>
      </c>
      <c r="AY501" s="170" t="s">
        <v>140</v>
      </c>
    </row>
    <row r="502" spans="1:65" s="14" customFormat="1" ht="11.25">
      <c r="B502" s="169"/>
      <c r="D502" s="155" t="s">
        <v>218</v>
      </c>
      <c r="E502" s="170" t="s">
        <v>1</v>
      </c>
      <c r="F502" s="171" t="s">
        <v>349</v>
      </c>
      <c r="H502" s="172">
        <v>12.41</v>
      </c>
      <c r="L502" s="169"/>
      <c r="M502" s="173"/>
      <c r="N502" s="174"/>
      <c r="O502" s="174"/>
      <c r="P502" s="174"/>
      <c r="Q502" s="174"/>
      <c r="R502" s="174"/>
      <c r="S502" s="174"/>
      <c r="T502" s="175"/>
      <c r="AT502" s="170" t="s">
        <v>218</v>
      </c>
      <c r="AU502" s="170" t="s">
        <v>91</v>
      </c>
      <c r="AV502" s="14" t="s">
        <v>91</v>
      </c>
      <c r="AW502" s="14" t="s">
        <v>36</v>
      </c>
      <c r="AX502" s="14" t="s">
        <v>81</v>
      </c>
      <c r="AY502" s="170" t="s">
        <v>140</v>
      </c>
    </row>
    <row r="503" spans="1:65" s="15" customFormat="1" ht="11.25">
      <c r="B503" s="176"/>
      <c r="D503" s="155" t="s">
        <v>218</v>
      </c>
      <c r="E503" s="177" t="s">
        <v>1</v>
      </c>
      <c r="F503" s="178" t="s">
        <v>225</v>
      </c>
      <c r="H503" s="179">
        <v>68.150000000000006</v>
      </c>
      <c r="L503" s="176"/>
      <c r="M503" s="180"/>
      <c r="N503" s="181"/>
      <c r="O503" s="181"/>
      <c r="P503" s="181"/>
      <c r="Q503" s="181"/>
      <c r="R503" s="181"/>
      <c r="S503" s="181"/>
      <c r="T503" s="182"/>
      <c r="AT503" s="177" t="s">
        <v>218</v>
      </c>
      <c r="AU503" s="177" t="s">
        <v>91</v>
      </c>
      <c r="AV503" s="15" t="s">
        <v>165</v>
      </c>
      <c r="AW503" s="15" t="s">
        <v>36</v>
      </c>
      <c r="AX503" s="15" t="s">
        <v>89</v>
      </c>
      <c r="AY503" s="177" t="s">
        <v>140</v>
      </c>
    </row>
    <row r="504" spans="1:65" s="2" customFormat="1" ht="16.5" customHeight="1">
      <c r="A504" s="31"/>
      <c r="B504" s="142"/>
      <c r="C504" s="190" t="s">
        <v>767</v>
      </c>
      <c r="D504" s="190" t="s">
        <v>486</v>
      </c>
      <c r="E504" s="191" t="s">
        <v>768</v>
      </c>
      <c r="F504" s="192" t="s">
        <v>769</v>
      </c>
      <c r="G504" s="193" t="s">
        <v>216</v>
      </c>
      <c r="H504" s="194">
        <v>78.373000000000005</v>
      </c>
      <c r="I504" s="195"/>
      <c r="J504" s="195">
        <f>ROUND(I504*H504,2)</f>
        <v>0</v>
      </c>
      <c r="K504" s="192" t="s">
        <v>287</v>
      </c>
      <c r="L504" s="196"/>
      <c r="M504" s="197" t="s">
        <v>1</v>
      </c>
      <c r="N504" s="198" t="s">
        <v>46</v>
      </c>
      <c r="O504" s="151">
        <v>0</v>
      </c>
      <c r="P504" s="151">
        <f>O504*H504</f>
        <v>0</v>
      </c>
      <c r="Q504" s="151">
        <v>1.9199999999999998E-2</v>
      </c>
      <c r="R504" s="151">
        <f>Q504*H504</f>
        <v>1.5047615999999999</v>
      </c>
      <c r="S504" s="151">
        <v>0</v>
      </c>
      <c r="T504" s="152">
        <f>S504*H504</f>
        <v>0</v>
      </c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R504" s="153" t="s">
        <v>399</v>
      </c>
      <c r="AT504" s="153" t="s">
        <v>486</v>
      </c>
      <c r="AU504" s="153" t="s">
        <v>91</v>
      </c>
      <c r="AY504" s="18" t="s">
        <v>140</v>
      </c>
      <c r="BE504" s="154">
        <f>IF(N504="základní",J504,0)</f>
        <v>0</v>
      </c>
      <c r="BF504" s="154">
        <f>IF(N504="snížená",J504,0)</f>
        <v>0</v>
      </c>
      <c r="BG504" s="154">
        <f>IF(N504="zákl. přenesená",J504,0)</f>
        <v>0</v>
      </c>
      <c r="BH504" s="154">
        <f>IF(N504="sníž. přenesená",J504,0)</f>
        <v>0</v>
      </c>
      <c r="BI504" s="154">
        <f>IF(N504="nulová",J504,0)</f>
        <v>0</v>
      </c>
      <c r="BJ504" s="18" t="s">
        <v>89</v>
      </c>
      <c r="BK504" s="154">
        <f>ROUND(I504*H504,2)</f>
        <v>0</v>
      </c>
      <c r="BL504" s="18" t="s">
        <v>306</v>
      </c>
      <c r="BM504" s="153" t="s">
        <v>770</v>
      </c>
    </row>
    <row r="505" spans="1:65" s="2" customFormat="1" ht="68.25">
      <c r="A505" s="31"/>
      <c r="B505" s="32"/>
      <c r="C505" s="31"/>
      <c r="D505" s="155" t="s">
        <v>150</v>
      </c>
      <c r="E505" s="31"/>
      <c r="F505" s="156" t="s">
        <v>771</v>
      </c>
      <c r="G505" s="31"/>
      <c r="H505" s="31"/>
      <c r="I505" s="31"/>
      <c r="J505" s="31"/>
      <c r="K505" s="31"/>
      <c r="L505" s="32"/>
      <c r="M505" s="157"/>
      <c r="N505" s="158"/>
      <c r="O505" s="57"/>
      <c r="P505" s="57"/>
      <c r="Q505" s="57"/>
      <c r="R505" s="57"/>
      <c r="S505" s="57"/>
      <c r="T505" s="58"/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T505" s="18" t="s">
        <v>150</v>
      </c>
      <c r="AU505" s="18" t="s">
        <v>91</v>
      </c>
    </row>
    <row r="506" spans="1:65" s="14" customFormat="1" ht="11.25">
      <c r="B506" s="169"/>
      <c r="D506" s="155" t="s">
        <v>218</v>
      </c>
      <c r="F506" s="171" t="s">
        <v>772</v>
      </c>
      <c r="H506" s="172">
        <v>78.373000000000005</v>
      </c>
      <c r="L506" s="169"/>
      <c r="M506" s="173"/>
      <c r="N506" s="174"/>
      <c r="O506" s="174"/>
      <c r="P506" s="174"/>
      <c r="Q506" s="174"/>
      <c r="R506" s="174"/>
      <c r="S506" s="174"/>
      <c r="T506" s="175"/>
      <c r="AT506" s="170" t="s">
        <v>218</v>
      </c>
      <c r="AU506" s="170" t="s">
        <v>91</v>
      </c>
      <c r="AV506" s="14" t="s">
        <v>91</v>
      </c>
      <c r="AW506" s="14" t="s">
        <v>3</v>
      </c>
      <c r="AX506" s="14" t="s">
        <v>89</v>
      </c>
      <c r="AY506" s="170" t="s">
        <v>140</v>
      </c>
    </row>
    <row r="507" spans="1:65" s="2" customFormat="1" ht="16.5" customHeight="1">
      <c r="A507" s="31"/>
      <c r="B507" s="142"/>
      <c r="C507" s="143" t="s">
        <v>773</v>
      </c>
      <c r="D507" s="143" t="s">
        <v>143</v>
      </c>
      <c r="E507" s="144" t="s">
        <v>774</v>
      </c>
      <c r="F507" s="145" t="s">
        <v>775</v>
      </c>
      <c r="G507" s="146" t="s">
        <v>216</v>
      </c>
      <c r="H507" s="147">
        <v>68.150000000000006</v>
      </c>
      <c r="I507" s="148"/>
      <c r="J507" s="148">
        <f>ROUND(I507*H507,2)</f>
        <v>0</v>
      </c>
      <c r="K507" s="145" t="s">
        <v>147</v>
      </c>
      <c r="L507" s="32"/>
      <c r="M507" s="149" t="s">
        <v>1</v>
      </c>
      <c r="N507" s="150" t="s">
        <v>46</v>
      </c>
      <c r="O507" s="151">
        <v>0.03</v>
      </c>
      <c r="P507" s="151">
        <f>O507*H507</f>
        <v>2.0445000000000002</v>
      </c>
      <c r="Q507" s="151">
        <v>0</v>
      </c>
      <c r="R507" s="151">
        <f>Q507*H507</f>
        <v>0</v>
      </c>
      <c r="S507" s="151">
        <v>0</v>
      </c>
      <c r="T507" s="152">
        <f>S507*H507</f>
        <v>0</v>
      </c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R507" s="153" t="s">
        <v>306</v>
      </c>
      <c r="AT507" s="153" t="s">
        <v>143</v>
      </c>
      <c r="AU507" s="153" t="s">
        <v>91</v>
      </c>
      <c r="AY507" s="18" t="s">
        <v>140</v>
      </c>
      <c r="BE507" s="154">
        <f>IF(N507="základní",J507,0)</f>
        <v>0</v>
      </c>
      <c r="BF507" s="154">
        <f>IF(N507="snížená",J507,0)</f>
        <v>0</v>
      </c>
      <c r="BG507" s="154">
        <f>IF(N507="zákl. přenesená",J507,0)</f>
        <v>0</v>
      </c>
      <c r="BH507" s="154">
        <f>IF(N507="sníž. přenesená",J507,0)</f>
        <v>0</v>
      </c>
      <c r="BI507" s="154">
        <f>IF(N507="nulová",J507,0)</f>
        <v>0</v>
      </c>
      <c r="BJ507" s="18" t="s">
        <v>89</v>
      </c>
      <c r="BK507" s="154">
        <f>ROUND(I507*H507,2)</f>
        <v>0</v>
      </c>
      <c r="BL507" s="18" t="s">
        <v>306</v>
      </c>
      <c r="BM507" s="153" t="s">
        <v>776</v>
      </c>
    </row>
    <row r="508" spans="1:65" s="2" customFormat="1" ht="16.5" customHeight="1">
      <c r="A508" s="31"/>
      <c r="B508" s="142"/>
      <c r="C508" s="143" t="s">
        <v>777</v>
      </c>
      <c r="D508" s="143" t="s">
        <v>143</v>
      </c>
      <c r="E508" s="144" t="s">
        <v>778</v>
      </c>
      <c r="F508" s="145" t="s">
        <v>779</v>
      </c>
      <c r="G508" s="146" t="s">
        <v>216</v>
      </c>
      <c r="H508" s="147">
        <v>68.150000000000006</v>
      </c>
      <c r="I508" s="148"/>
      <c r="J508" s="148">
        <f>ROUND(I508*H508,2)</f>
        <v>0</v>
      </c>
      <c r="K508" s="145" t="s">
        <v>147</v>
      </c>
      <c r="L508" s="32"/>
      <c r="M508" s="149" t="s">
        <v>1</v>
      </c>
      <c r="N508" s="150" t="s">
        <v>46</v>
      </c>
      <c r="O508" s="151">
        <v>0.1</v>
      </c>
      <c r="P508" s="151">
        <f>O508*H508</f>
        <v>6.8150000000000013</v>
      </c>
      <c r="Q508" s="151">
        <v>0</v>
      </c>
      <c r="R508" s="151">
        <f>Q508*H508</f>
        <v>0</v>
      </c>
      <c r="S508" s="151">
        <v>0</v>
      </c>
      <c r="T508" s="152">
        <f>S508*H508</f>
        <v>0</v>
      </c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R508" s="153" t="s">
        <v>306</v>
      </c>
      <c r="AT508" s="153" t="s">
        <v>143</v>
      </c>
      <c r="AU508" s="153" t="s">
        <v>91</v>
      </c>
      <c r="AY508" s="18" t="s">
        <v>140</v>
      </c>
      <c r="BE508" s="154">
        <f>IF(N508="základní",J508,0)</f>
        <v>0</v>
      </c>
      <c r="BF508" s="154">
        <f>IF(N508="snížená",J508,0)</f>
        <v>0</v>
      </c>
      <c r="BG508" s="154">
        <f>IF(N508="zákl. přenesená",J508,0)</f>
        <v>0</v>
      </c>
      <c r="BH508" s="154">
        <f>IF(N508="sníž. přenesená",J508,0)</f>
        <v>0</v>
      </c>
      <c r="BI508" s="154">
        <f>IF(N508="nulová",J508,0)</f>
        <v>0</v>
      </c>
      <c r="BJ508" s="18" t="s">
        <v>89</v>
      </c>
      <c r="BK508" s="154">
        <f>ROUND(I508*H508,2)</f>
        <v>0</v>
      </c>
      <c r="BL508" s="18" t="s">
        <v>306</v>
      </c>
      <c r="BM508" s="153" t="s">
        <v>780</v>
      </c>
    </row>
    <row r="509" spans="1:65" s="2" customFormat="1" ht="16.5" customHeight="1">
      <c r="A509" s="31"/>
      <c r="B509" s="142"/>
      <c r="C509" s="143" t="s">
        <v>781</v>
      </c>
      <c r="D509" s="143" t="s">
        <v>143</v>
      </c>
      <c r="E509" s="144" t="s">
        <v>782</v>
      </c>
      <c r="F509" s="145" t="s">
        <v>783</v>
      </c>
      <c r="G509" s="146" t="s">
        <v>216</v>
      </c>
      <c r="H509" s="147">
        <v>68.150000000000006</v>
      </c>
      <c r="I509" s="148"/>
      <c r="J509" s="148">
        <f>ROUND(I509*H509,2)</f>
        <v>0</v>
      </c>
      <c r="K509" s="145" t="s">
        <v>287</v>
      </c>
      <c r="L509" s="32"/>
      <c r="M509" s="149" t="s">
        <v>1</v>
      </c>
      <c r="N509" s="150" t="s">
        <v>46</v>
      </c>
      <c r="O509" s="151">
        <v>0.1</v>
      </c>
      <c r="P509" s="151">
        <f>O509*H509</f>
        <v>6.8150000000000013</v>
      </c>
      <c r="Q509" s="151">
        <v>0</v>
      </c>
      <c r="R509" s="151">
        <f>Q509*H509</f>
        <v>0</v>
      </c>
      <c r="S509" s="151">
        <v>0</v>
      </c>
      <c r="T509" s="152">
        <f>S509*H509</f>
        <v>0</v>
      </c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R509" s="153" t="s">
        <v>306</v>
      </c>
      <c r="AT509" s="153" t="s">
        <v>143</v>
      </c>
      <c r="AU509" s="153" t="s">
        <v>91</v>
      </c>
      <c r="AY509" s="18" t="s">
        <v>140</v>
      </c>
      <c r="BE509" s="154">
        <f>IF(N509="základní",J509,0)</f>
        <v>0</v>
      </c>
      <c r="BF509" s="154">
        <f>IF(N509="snížená",J509,0)</f>
        <v>0</v>
      </c>
      <c r="BG509" s="154">
        <f>IF(N509="zákl. přenesená",J509,0)</f>
        <v>0</v>
      </c>
      <c r="BH509" s="154">
        <f>IF(N509="sníž. přenesená",J509,0)</f>
        <v>0</v>
      </c>
      <c r="BI509" s="154">
        <f>IF(N509="nulová",J509,0)</f>
        <v>0</v>
      </c>
      <c r="BJ509" s="18" t="s">
        <v>89</v>
      </c>
      <c r="BK509" s="154">
        <f>ROUND(I509*H509,2)</f>
        <v>0</v>
      </c>
      <c r="BL509" s="18" t="s">
        <v>306</v>
      </c>
      <c r="BM509" s="153" t="s">
        <v>784</v>
      </c>
    </row>
    <row r="510" spans="1:65" s="2" customFormat="1" ht="39">
      <c r="A510" s="31"/>
      <c r="B510" s="32"/>
      <c r="C510" s="31"/>
      <c r="D510" s="155" t="s">
        <v>150</v>
      </c>
      <c r="E510" s="31"/>
      <c r="F510" s="156" t="s">
        <v>785</v>
      </c>
      <c r="G510" s="31"/>
      <c r="H510" s="31"/>
      <c r="I510" s="31"/>
      <c r="J510" s="31"/>
      <c r="K510" s="31"/>
      <c r="L510" s="32"/>
      <c r="M510" s="157"/>
      <c r="N510" s="158"/>
      <c r="O510" s="57"/>
      <c r="P510" s="57"/>
      <c r="Q510" s="57"/>
      <c r="R510" s="57"/>
      <c r="S510" s="57"/>
      <c r="T510" s="58"/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T510" s="18" t="s">
        <v>150</v>
      </c>
      <c r="AU510" s="18" t="s">
        <v>91</v>
      </c>
    </row>
    <row r="511" spans="1:65" s="2" customFormat="1" ht="16.5" customHeight="1">
      <c r="A511" s="31"/>
      <c r="B511" s="142"/>
      <c r="C511" s="143" t="s">
        <v>786</v>
      </c>
      <c r="D511" s="143" t="s">
        <v>143</v>
      </c>
      <c r="E511" s="144" t="s">
        <v>787</v>
      </c>
      <c r="F511" s="145" t="s">
        <v>788</v>
      </c>
      <c r="G511" s="146" t="s">
        <v>471</v>
      </c>
      <c r="H511" s="147">
        <v>1055.394</v>
      </c>
      <c r="I511" s="148"/>
      <c r="J511" s="148">
        <f>ROUND(I511*H511,2)</f>
        <v>0</v>
      </c>
      <c r="K511" s="145" t="s">
        <v>147</v>
      </c>
      <c r="L511" s="32"/>
      <c r="M511" s="149" t="s">
        <v>1</v>
      </c>
      <c r="N511" s="150" t="s">
        <v>46</v>
      </c>
      <c r="O511" s="151">
        <v>0</v>
      </c>
      <c r="P511" s="151">
        <f>O511*H511</f>
        <v>0</v>
      </c>
      <c r="Q511" s="151">
        <v>0</v>
      </c>
      <c r="R511" s="151">
        <f>Q511*H511</f>
        <v>0</v>
      </c>
      <c r="S511" s="151">
        <v>0</v>
      </c>
      <c r="T511" s="152">
        <f>S511*H511</f>
        <v>0</v>
      </c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R511" s="153" t="s">
        <v>306</v>
      </c>
      <c r="AT511" s="153" t="s">
        <v>143</v>
      </c>
      <c r="AU511" s="153" t="s">
        <v>91</v>
      </c>
      <c r="AY511" s="18" t="s">
        <v>140</v>
      </c>
      <c r="BE511" s="154">
        <f>IF(N511="základní",J511,0)</f>
        <v>0</v>
      </c>
      <c r="BF511" s="154">
        <f>IF(N511="snížená",J511,0)</f>
        <v>0</v>
      </c>
      <c r="BG511" s="154">
        <f>IF(N511="zákl. přenesená",J511,0)</f>
        <v>0</v>
      </c>
      <c r="BH511" s="154">
        <f>IF(N511="sníž. přenesená",J511,0)</f>
        <v>0</v>
      </c>
      <c r="BI511" s="154">
        <f>IF(N511="nulová",J511,0)</f>
        <v>0</v>
      </c>
      <c r="BJ511" s="18" t="s">
        <v>89</v>
      </c>
      <c r="BK511" s="154">
        <f>ROUND(I511*H511,2)</f>
        <v>0</v>
      </c>
      <c r="BL511" s="18" t="s">
        <v>306</v>
      </c>
      <c r="BM511" s="153" t="s">
        <v>789</v>
      </c>
    </row>
    <row r="512" spans="1:65" s="12" customFormat="1" ht="22.9" customHeight="1">
      <c r="B512" s="130"/>
      <c r="D512" s="131" t="s">
        <v>80</v>
      </c>
      <c r="E512" s="140" t="s">
        <v>790</v>
      </c>
      <c r="F512" s="140" t="s">
        <v>791</v>
      </c>
      <c r="J512" s="141">
        <f>BK512</f>
        <v>0</v>
      </c>
      <c r="L512" s="130"/>
      <c r="M512" s="134"/>
      <c r="N512" s="135"/>
      <c r="O512" s="135"/>
      <c r="P512" s="136">
        <f>SUM(P513:P534)</f>
        <v>377.45925</v>
      </c>
      <c r="Q512" s="135"/>
      <c r="R512" s="136">
        <f>SUM(R513:R534)</f>
        <v>5.9527289000000003</v>
      </c>
      <c r="S512" s="135"/>
      <c r="T512" s="137">
        <f>SUM(T513:T534)</f>
        <v>0</v>
      </c>
      <c r="AR512" s="131" t="s">
        <v>91</v>
      </c>
      <c r="AT512" s="138" t="s">
        <v>80</v>
      </c>
      <c r="AU512" s="138" t="s">
        <v>89</v>
      </c>
      <c r="AY512" s="131" t="s">
        <v>140</v>
      </c>
      <c r="BK512" s="139">
        <f>SUM(BK513:BK534)</f>
        <v>0</v>
      </c>
    </row>
    <row r="513" spans="1:65" s="2" customFormat="1" ht="16.5" customHeight="1">
      <c r="A513" s="31"/>
      <c r="B513" s="142"/>
      <c r="C513" s="143" t="s">
        <v>792</v>
      </c>
      <c r="D513" s="143" t="s">
        <v>143</v>
      </c>
      <c r="E513" s="144" t="s">
        <v>793</v>
      </c>
      <c r="F513" s="145" t="s">
        <v>794</v>
      </c>
      <c r="G513" s="146" t="s">
        <v>216</v>
      </c>
      <c r="H513" s="147">
        <v>296.95</v>
      </c>
      <c r="I513" s="148"/>
      <c r="J513" s="148">
        <f>ROUND(I513*H513,2)</f>
        <v>0</v>
      </c>
      <c r="K513" s="145" t="s">
        <v>147</v>
      </c>
      <c r="L513" s="32"/>
      <c r="M513" s="149" t="s">
        <v>1</v>
      </c>
      <c r="N513" s="150" t="s">
        <v>46</v>
      </c>
      <c r="O513" s="151">
        <v>4.3999999999999997E-2</v>
      </c>
      <c r="P513" s="151">
        <f>O513*H513</f>
        <v>13.065799999999999</v>
      </c>
      <c r="Q513" s="151">
        <v>2.9999999999999997E-4</v>
      </c>
      <c r="R513" s="151">
        <f>Q513*H513</f>
        <v>8.9084999999999984E-2</v>
      </c>
      <c r="S513" s="151">
        <v>0</v>
      </c>
      <c r="T513" s="152">
        <f>S513*H513</f>
        <v>0</v>
      </c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R513" s="153" t="s">
        <v>306</v>
      </c>
      <c r="AT513" s="153" t="s">
        <v>143</v>
      </c>
      <c r="AU513" s="153" t="s">
        <v>91</v>
      </c>
      <c r="AY513" s="18" t="s">
        <v>140</v>
      </c>
      <c r="BE513" s="154">
        <f>IF(N513="základní",J513,0)</f>
        <v>0</v>
      </c>
      <c r="BF513" s="154">
        <f>IF(N513="snížená",J513,0)</f>
        <v>0</v>
      </c>
      <c r="BG513" s="154">
        <f>IF(N513="zákl. přenesená",J513,0)</f>
        <v>0</v>
      </c>
      <c r="BH513" s="154">
        <f>IF(N513="sníž. přenesená",J513,0)</f>
        <v>0</v>
      </c>
      <c r="BI513" s="154">
        <f>IF(N513="nulová",J513,0)</f>
        <v>0</v>
      </c>
      <c r="BJ513" s="18" t="s">
        <v>89</v>
      </c>
      <c r="BK513" s="154">
        <f>ROUND(I513*H513,2)</f>
        <v>0</v>
      </c>
      <c r="BL513" s="18" t="s">
        <v>306</v>
      </c>
      <c r="BM513" s="153" t="s">
        <v>795</v>
      </c>
    </row>
    <row r="514" spans="1:65" s="2" customFormat="1" ht="16.5" customHeight="1">
      <c r="A514" s="31"/>
      <c r="B514" s="142"/>
      <c r="C514" s="143" t="s">
        <v>796</v>
      </c>
      <c r="D514" s="143" t="s">
        <v>143</v>
      </c>
      <c r="E514" s="144" t="s">
        <v>797</v>
      </c>
      <c r="F514" s="145" t="s">
        <v>798</v>
      </c>
      <c r="G514" s="146" t="s">
        <v>216</v>
      </c>
      <c r="H514" s="147">
        <v>98.98</v>
      </c>
      <c r="I514" s="148"/>
      <c r="J514" s="148">
        <f>ROUND(I514*H514,2)</f>
        <v>0</v>
      </c>
      <c r="K514" s="145" t="s">
        <v>147</v>
      </c>
      <c r="L514" s="32"/>
      <c r="M514" s="149" t="s">
        <v>1</v>
      </c>
      <c r="N514" s="150" t="s">
        <v>46</v>
      </c>
      <c r="O514" s="151">
        <v>0.375</v>
      </c>
      <c r="P514" s="151">
        <f>O514*H514</f>
        <v>37.1175</v>
      </c>
      <c r="Q514" s="151">
        <v>1.5E-3</v>
      </c>
      <c r="R514" s="151">
        <f>Q514*H514</f>
        <v>0.14847000000000002</v>
      </c>
      <c r="S514" s="151">
        <v>0</v>
      </c>
      <c r="T514" s="152">
        <f>S514*H514</f>
        <v>0</v>
      </c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R514" s="153" t="s">
        <v>306</v>
      </c>
      <c r="AT514" s="153" t="s">
        <v>143</v>
      </c>
      <c r="AU514" s="153" t="s">
        <v>91</v>
      </c>
      <c r="AY514" s="18" t="s">
        <v>140</v>
      </c>
      <c r="BE514" s="154">
        <f>IF(N514="základní",J514,0)</f>
        <v>0</v>
      </c>
      <c r="BF514" s="154">
        <f>IF(N514="snížená",J514,0)</f>
        <v>0</v>
      </c>
      <c r="BG514" s="154">
        <f>IF(N514="zákl. přenesená",J514,0)</f>
        <v>0</v>
      </c>
      <c r="BH514" s="154">
        <f>IF(N514="sníž. přenesená",J514,0)</f>
        <v>0</v>
      </c>
      <c r="BI514" s="154">
        <f>IF(N514="nulová",J514,0)</f>
        <v>0</v>
      </c>
      <c r="BJ514" s="18" t="s">
        <v>89</v>
      </c>
      <c r="BK514" s="154">
        <f>ROUND(I514*H514,2)</f>
        <v>0</v>
      </c>
      <c r="BL514" s="18" t="s">
        <v>306</v>
      </c>
      <c r="BM514" s="153" t="s">
        <v>799</v>
      </c>
    </row>
    <row r="515" spans="1:65" s="2" customFormat="1" ht="16.5" customHeight="1">
      <c r="A515" s="31"/>
      <c r="B515" s="142"/>
      <c r="C515" s="143" t="s">
        <v>800</v>
      </c>
      <c r="D515" s="143" t="s">
        <v>143</v>
      </c>
      <c r="E515" s="144" t="s">
        <v>801</v>
      </c>
      <c r="F515" s="145" t="s">
        <v>802</v>
      </c>
      <c r="G515" s="146" t="s">
        <v>257</v>
      </c>
      <c r="H515" s="147">
        <v>148.47499999999999</v>
      </c>
      <c r="I515" s="148"/>
      <c r="J515" s="148">
        <f>ROUND(I515*H515,2)</f>
        <v>0</v>
      </c>
      <c r="K515" s="145" t="s">
        <v>147</v>
      </c>
      <c r="L515" s="32"/>
      <c r="M515" s="149" t="s">
        <v>1</v>
      </c>
      <c r="N515" s="150" t="s">
        <v>46</v>
      </c>
      <c r="O515" s="151">
        <v>0.06</v>
      </c>
      <c r="P515" s="151">
        <f>O515*H515</f>
        <v>8.9085000000000001</v>
      </c>
      <c r="Q515" s="151">
        <v>3.2000000000000003E-4</v>
      </c>
      <c r="R515" s="151">
        <f>Q515*H515</f>
        <v>4.7511999999999999E-2</v>
      </c>
      <c r="S515" s="151">
        <v>0</v>
      </c>
      <c r="T515" s="152">
        <f>S515*H515</f>
        <v>0</v>
      </c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R515" s="153" t="s">
        <v>306</v>
      </c>
      <c r="AT515" s="153" t="s">
        <v>143</v>
      </c>
      <c r="AU515" s="153" t="s">
        <v>91</v>
      </c>
      <c r="AY515" s="18" t="s">
        <v>140</v>
      </c>
      <c r="BE515" s="154">
        <f>IF(N515="základní",J515,0)</f>
        <v>0</v>
      </c>
      <c r="BF515" s="154">
        <f>IF(N515="snížená",J515,0)</f>
        <v>0</v>
      </c>
      <c r="BG515" s="154">
        <f>IF(N515="zákl. přenesená",J515,0)</f>
        <v>0</v>
      </c>
      <c r="BH515" s="154">
        <f>IF(N515="sníž. přenesená",J515,0)</f>
        <v>0</v>
      </c>
      <c r="BI515" s="154">
        <f>IF(N515="nulová",J515,0)</f>
        <v>0</v>
      </c>
      <c r="BJ515" s="18" t="s">
        <v>89</v>
      </c>
      <c r="BK515" s="154">
        <f>ROUND(I515*H515,2)</f>
        <v>0</v>
      </c>
      <c r="BL515" s="18" t="s">
        <v>306</v>
      </c>
      <c r="BM515" s="153" t="s">
        <v>803</v>
      </c>
    </row>
    <row r="516" spans="1:65" s="2" customFormat="1" ht="16.5" customHeight="1">
      <c r="A516" s="31"/>
      <c r="B516" s="142"/>
      <c r="C516" s="143" t="s">
        <v>804</v>
      </c>
      <c r="D516" s="143" t="s">
        <v>143</v>
      </c>
      <c r="E516" s="144" t="s">
        <v>805</v>
      </c>
      <c r="F516" s="145" t="s">
        <v>806</v>
      </c>
      <c r="G516" s="146" t="s">
        <v>216</v>
      </c>
      <c r="H516" s="147">
        <v>296.95</v>
      </c>
      <c r="I516" s="148"/>
      <c r="J516" s="148">
        <f>ROUND(I516*H516,2)</f>
        <v>0</v>
      </c>
      <c r="K516" s="145" t="s">
        <v>147</v>
      </c>
      <c r="L516" s="32"/>
      <c r="M516" s="149" t="s">
        <v>1</v>
      </c>
      <c r="N516" s="150" t="s">
        <v>46</v>
      </c>
      <c r="O516" s="151">
        <v>0.746</v>
      </c>
      <c r="P516" s="151">
        <f>O516*H516</f>
        <v>221.5247</v>
      </c>
      <c r="Q516" s="151">
        <v>5.1999999999999998E-3</v>
      </c>
      <c r="R516" s="151">
        <f>Q516*H516</f>
        <v>1.5441399999999998</v>
      </c>
      <c r="S516" s="151">
        <v>0</v>
      </c>
      <c r="T516" s="152">
        <f>S516*H516</f>
        <v>0</v>
      </c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R516" s="153" t="s">
        <v>306</v>
      </c>
      <c r="AT516" s="153" t="s">
        <v>143</v>
      </c>
      <c r="AU516" s="153" t="s">
        <v>91</v>
      </c>
      <c r="AY516" s="18" t="s">
        <v>140</v>
      </c>
      <c r="BE516" s="154">
        <f>IF(N516="základní",J516,0)</f>
        <v>0</v>
      </c>
      <c r="BF516" s="154">
        <f>IF(N516="snížená",J516,0)</f>
        <v>0</v>
      </c>
      <c r="BG516" s="154">
        <f>IF(N516="zákl. přenesená",J516,0)</f>
        <v>0</v>
      </c>
      <c r="BH516" s="154">
        <f>IF(N516="sníž. přenesená",J516,0)</f>
        <v>0</v>
      </c>
      <c r="BI516" s="154">
        <f>IF(N516="nulová",J516,0)</f>
        <v>0</v>
      </c>
      <c r="BJ516" s="18" t="s">
        <v>89</v>
      </c>
      <c r="BK516" s="154">
        <f>ROUND(I516*H516,2)</f>
        <v>0</v>
      </c>
      <c r="BL516" s="18" t="s">
        <v>306</v>
      </c>
      <c r="BM516" s="153" t="s">
        <v>807</v>
      </c>
    </row>
    <row r="517" spans="1:65" s="2" customFormat="1" ht="39">
      <c r="A517" s="31"/>
      <c r="B517" s="32"/>
      <c r="C517" s="31"/>
      <c r="D517" s="155" t="s">
        <v>150</v>
      </c>
      <c r="E517" s="31"/>
      <c r="F517" s="156" t="s">
        <v>808</v>
      </c>
      <c r="G517" s="31"/>
      <c r="H517" s="31"/>
      <c r="I517" s="31"/>
      <c r="J517" s="31"/>
      <c r="K517" s="31"/>
      <c r="L517" s="32"/>
      <c r="M517" s="157"/>
      <c r="N517" s="158"/>
      <c r="O517" s="57"/>
      <c r="P517" s="57"/>
      <c r="Q517" s="57"/>
      <c r="R517" s="57"/>
      <c r="S517" s="57"/>
      <c r="T517" s="58"/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T517" s="18" t="s">
        <v>150</v>
      </c>
      <c r="AU517" s="18" t="s">
        <v>91</v>
      </c>
    </row>
    <row r="518" spans="1:65" s="13" customFormat="1" ht="11.25">
      <c r="B518" s="163"/>
      <c r="D518" s="155" t="s">
        <v>218</v>
      </c>
      <c r="E518" s="164" t="s">
        <v>1</v>
      </c>
      <c r="F518" s="165" t="s">
        <v>219</v>
      </c>
      <c r="H518" s="164" t="s">
        <v>1</v>
      </c>
      <c r="L518" s="163"/>
      <c r="M518" s="166"/>
      <c r="N518" s="167"/>
      <c r="O518" s="167"/>
      <c r="P518" s="167"/>
      <c r="Q518" s="167"/>
      <c r="R518" s="167"/>
      <c r="S518" s="167"/>
      <c r="T518" s="168"/>
      <c r="AT518" s="164" t="s">
        <v>218</v>
      </c>
      <c r="AU518" s="164" t="s">
        <v>91</v>
      </c>
      <c r="AV518" s="13" t="s">
        <v>89</v>
      </c>
      <c r="AW518" s="13" t="s">
        <v>36</v>
      </c>
      <c r="AX518" s="13" t="s">
        <v>81</v>
      </c>
      <c r="AY518" s="164" t="s">
        <v>140</v>
      </c>
    </row>
    <row r="519" spans="1:65" s="14" customFormat="1" ht="11.25">
      <c r="B519" s="169"/>
      <c r="D519" s="155" t="s">
        <v>218</v>
      </c>
      <c r="E519" s="170" t="s">
        <v>1</v>
      </c>
      <c r="F519" s="171" t="s">
        <v>809</v>
      </c>
      <c r="H519" s="172">
        <v>56.43</v>
      </c>
      <c r="L519" s="169"/>
      <c r="M519" s="173"/>
      <c r="N519" s="174"/>
      <c r="O519" s="174"/>
      <c r="P519" s="174"/>
      <c r="Q519" s="174"/>
      <c r="R519" s="174"/>
      <c r="S519" s="174"/>
      <c r="T519" s="175"/>
      <c r="AT519" s="170" t="s">
        <v>218</v>
      </c>
      <c r="AU519" s="170" t="s">
        <v>91</v>
      </c>
      <c r="AV519" s="14" t="s">
        <v>91</v>
      </c>
      <c r="AW519" s="14" t="s">
        <v>36</v>
      </c>
      <c r="AX519" s="14" t="s">
        <v>81</v>
      </c>
      <c r="AY519" s="170" t="s">
        <v>140</v>
      </c>
    </row>
    <row r="520" spans="1:65" s="14" customFormat="1" ht="11.25">
      <c r="B520" s="169"/>
      <c r="D520" s="155" t="s">
        <v>218</v>
      </c>
      <c r="E520" s="170" t="s">
        <v>1</v>
      </c>
      <c r="F520" s="171" t="s">
        <v>810</v>
      </c>
      <c r="H520" s="172">
        <v>51.43</v>
      </c>
      <c r="L520" s="169"/>
      <c r="M520" s="173"/>
      <c r="N520" s="174"/>
      <c r="O520" s="174"/>
      <c r="P520" s="174"/>
      <c r="Q520" s="174"/>
      <c r="R520" s="174"/>
      <c r="S520" s="174"/>
      <c r="T520" s="175"/>
      <c r="AT520" s="170" t="s">
        <v>218</v>
      </c>
      <c r="AU520" s="170" t="s">
        <v>91</v>
      </c>
      <c r="AV520" s="14" t="s">
        <v>91</v>
      </c>
      <c r="AW520" s="14" t="s">
        <v>36</v>
      </c>
      <c r="AX520" s="14" t="s">
        <v>81</v>
      </c>
      <c r="AY520" s="170" t="s">
        <v>140</v>
      </c>
    </row>
    <row r="521" spans="1:65" s="14" customFormat="1" ht="11.25">
      <c r="B521" s="169"/>
      <c r="D521" s="155" t="s">
        <v>218</v>
      </c>
      <c r="E521" s="170" t="s">
        <v>1</v>
      </c>
      <c r="F521" s="171" t="s">
        <v>810</v>
      </c>
      <c r="H521" s="172">
        <v>51.43</v>
      </c>
      <c r="L521" s="169"/>
      <c r="M521" s="173"/>
      <c r="N521" s="174"/>
      <c r="O521" s="174"/>
      <c r="P521" s="174"/>
      <c r="Q521" s="174"/>
      <c r="R521" s="174"/>
      <c r="S521" s="174"/>
      <c r="T521" s="175"/>
      <c r="AT521" s="170" t="s">
        <v>218</v>
      </c>
      <c r="AU521" s="170" t="s">
        <v>91</v>
      </c>
      <c r="AV521" s="14" t="s">
        <v>91</v>
      </c>
      <c r="AW521" s="14" t="s">
        <v>36</v>
      </c>
      <c r="AX521" s="14" t="s">
        <v>81</v>
      </c>
      <c r="AY521" s="170" t="s">
        <v>140</v>
      </c>
    </row>
    <row r="522" spans="1:65" s="14" customFormat="1" ht="11.25">
      <c r="B522" s="169"/>
      <c r="D522" s="155" t="s">
        <v>218</v>
      </c>
      <c r="E522" s="170" t="s">
        <v>1</v>
      </c>
      <c r="F522" s="171" t="s">
        <v>810</v>
      </c>
      <c r="H522" s="172">
        <v>51.43</v>
      </c>
      <c r="L522" s="169"/>
      <c r="M522" s="173"/>
      <c r="N522" s="174"/>
      <c r="O522" s="174"/>
      <c r="P522" s="174"/>
      <c r="Q522" s="174"/>
      <c r="R522" s="174"/>
      <c r="S522" s="174"/>
      <c r="T522" s="175"/>
      <c r="AT522" s="170" t="s">
        <v>218</v>
      </c>
      <c r="AU522" s="170" t="s">
        <v>91</v>
      </c>
      <c r="AV522" s="14" t="s">
        <v>91</v>
      </c>
      <c r="AW522" s="14" t="s">
        <v>36</v>
      </c>
      <c r="AX522" s="14" t="s">
        <v>81</v>
      </c>
      <c r="AY522" s="170" t="s">
        <v>140</v>
      </c>
    </row>
    <row r="523" spans="1:65" s="14" customFormat="1" ht="11.25">
      <c r="B523" s="169"/>
      <c r="D523" s="155" t="s">
        <v>218</v>
      </c>
      <c r="E523" s="170" t="s">
        <v>1</v>
      </c>
      <c r="F523" s="171" t="s">
        <v>809</v>
      </c>
      <c r="H523" s="172">
        <v>56.43</v>
      </c>
      <c r="L523" s="169"/>
      <c r="M523" s="173"/>
      <c r="N523" s="174"/>
      <c r="O523" s="174"/>
      <c r="P523" s="174"/>
      <c r="Q523" s="174"/>
      <c r="R523" s="174"/>
      <c r="S523" s="174"/>
      <c r="T523" s="175"/>
      <c r="AT523" s="170" t="s">
        <v>218</v>
      </c>
      <c r="AU523" s="170" t="s">
        <v>91</v>
      </c>
      <c r="AV523" s="14" t="s">
        <v>91</v>
      </c>
      <c r="AW523" s="14" t="s">
        <v>36</v>
      </c>
      <c r="AX523" s="14" t="s">
        <v>81</v>
      </c>
      <c r="AY523" s="170" t="s">
        <v>140</v>
      </c>
    </row>
    <row r="524" spans="1:65" s="14" customFormat="1" ht="11.25">
      <c r="B524" s="169"/>
      <c r="D524" s="155" t="s">
        <v>218</v>
      </c>
      <c r="E524" s="170" t="s">
        <v>1</v>
      </c>
      <c r="F524" s="171" t="s">
        <v>811</v>
      </c>
      <c r="H524" s="172">
        <v>29.8</v>
      </c>
      <c r="L524" s="169"/>
      <c r="M524" s="173"/>
      <c r="N524" s="174"/>
      <c r="O524" s="174"/>
      <c r="P524" s="174"/>
      <c r="Q524" s="174"/>
      <c r="R524" s="174"/>
      <c r="S524" s="174"/>
      <c r="T524" s="175"/>
      <c r="AT524" s="170" t="s">
        <v>218</v>
      </c>
      <c r="AU524" s="170" t="s">
        <v>91</v>
      </c>
      <c r="AV524" s="14" t="s">
        <v>91</v>
      </c>
      <c r="AW524" s="14" t="s">
        <v>36</v>
      </c>
      <c r="AX524" s="14" t="s">
        <v>81</v>
      </c>
      <c r="AY524" s="170" t="s">
        <v>140</v>
      </c>
    </row>
    <row r="525" spans="1:65" s="15" customFormat="1" ht="11.25">
      <c r="B525" s="176"/>
      <c r="D525" s="155" t="s">
        <v>218</v>
      </c>
      <c r="E525" s="177" t="s">
        <v>1</v>
      </c>
      <c r="F525" s="178" t="s">
        <v>225</v>
      </c>
      <c r="H525" s="179">
        <v>296.95</v>
      </c>
      <c r="L525" s="176"/>
      <c r="M525" s="180"/>
      <c r="N525" s="181"/>
      <c r="O525" s="181"/>
      <c r="P525" s="181"/>
      <c r="Q525" s="181"/>
      <c r="R525" s="181"/>
      <c r="S525" s="181"/>
      <c r="T525" s="182"/>
      <c r="AT525" s="177" t="s">
        <v>218</v>
      </c>
      <c r="AU525" s="177" t="s">
        <v>91</v>
      </c>
      <c r="AV525" s="15" t="s">
        <v>165</v>
      </c>
      <c r="AW525" s="15" t="s">
        <v>36</v>
      </c>
      <c r="AX525" s="15" t="s">
        <v>89</v>
      </c>
      <c r="AY525" s="177" t="s">
        <v>140</v>
      </c>
    </row>
    <row r="526" spans="1:65" s="2" customFormat="1" ht="16.5" customHeight="1">
      <c r="A526" s="31"/>
      <c r="B526" s="142"/>
      <c r="C526" s="190" t="s">
        <v>812</v>
      </c>
      <c r="D526" s="190" t="s">
        <v>486</v>
      </c>
      <c r="E526" s="191" t="s">
        <v>813</v>
      </c>
      <c r="F526" s="192" t="s">
        <v>814</v>
      </c>
      <c r="G526" s="193" t="s">
        <v>216</v>
      </c>
      <c r="H526" s="194">
        <v>326.64499999999998</v>
      </c>
      <c r="I526" s="195"/>
      <c r="J526" s="195">
        <f>ROUND(I526*H526,2)</f>
        <v>0</v>
      </c>
      <c r="K526" s="192" t="s">
        <v>287</v>
      </c>
      <c r="L526" s="196"/>
      <c r="M526" s="197" t="s">
        <v>1</v>
      </c>
      <c r="N526" s="198" t="s">
        <v>46</v>
      </c>
      <c r="O526" s="151">
        <v>0</v>
      </c>
      <c r="P526" s="151">
        <f>O526*H526</f>
        <v>0</v>
      </c>
      <c r="Q526" s="151">
        <v>1.26E-2</v>
      </c>
      <c r="R526" s="151">
        <f>Q526*H526</f>
        <v>4.1157269999999997</v>
      </c>
      <c r="S526" s="151">
        <v>0</v>
      </c>
      <c r="T526" s="152">
        <f>S526*H526</f>
        <v>0</v>
      </c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R526" s="153" t="s">
        <v>399</v>
      </c>
      <c r="AT526" s="153" t="s">
        <v>486</v>
      </c>
      <c r="AU526" s="153" t="s">
        <v>91</v>
      </c>
      <c r="AY526" s="18" t="s">
        <v>140</v>
      </c>
      <c r="BE526" s="154">
        <f>IF(N526="základní",J526,0)</f>
        <v>0</v>
      </c>
      <c r="BF526" s="154">
        <f>IF(N526="snížená",J526,0)</f>
        <v>0</v>
      </c>
      <c r="BG526" s="154">
        <f>IF(N526="zákl. přenesená",J526,0)</f>
        <v>0</v>
      </c>
      <c r="BH526" s="154">
        <f>IF(N526="sníž. přenesená",J526,0)</f>
        <v>0</v>
      </c>
      <c r="BI526" s="154">
        <f>IF(N526="nulová",J526,0)</f>
        <v>0</v>
      </c>
      <c r="BJ526" s="18" t="s">
        <v>89</v>
      </c>
      <c r="BK526" s="154">
        <f>ROUND(I526*H526,2)</f>
        <v>0</v>
      </c>
      <c r="BL526" s="18" t="s">
        <v>306</v>
      </c>
      <c r="BM526" s="153" t="s">
        <v>815</v>
      </c>
    </row>
    <row r="527" spans="1:65" s="2" customFormat="1" ht="48.75">
      <c r="A527" s="31"/>
      <c r="B527" s="32"/>
      <c r="C527" s="31"/>
      <c r="D527" s="155" t="s">
        <v>150</v>
      </c>
      <c r="E527" s="31"/>
      <c r="F527" s="156" t="s">
        <v>816</v>
      </c>
      <c r="G527" s="31"/>
      <c r="H527" s="31"/>
      <c r="I527" s="31"/>
      <c r="J527" s="31"/>
      <c r="K527" s="31"/>
      <c r="L527" s="32"/>
      <c r="M527" s="157"/>
      <c r="N527" s="158"/>
      <c r="O527" s="57"/>
      <c r="P527" s="57"/>
      <c r="Q527" s="57"/>
      <c r="R527" s="57"/>
      <c r="S527" s="57"/>
      <c r="T527" s="58"/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T527" s="18" t="s">
        <v>150</v>
      </c>
      <c r="AU527" s="18" t="s">
        <v>91</v>
      </c>
    </row>
    <row r="528" spans="1:65" s="14" customFormat="1" ht="11.25">
      <c r="B528" s="169"/>
      <c r="D528" s="155" t="s">
        <v>218</v>
      </c>
      <c r="F528" s="171" t="s">
        <v>817</v>
      </c>
      <c r="H528" s="172">
        <v>326.64499999999998</v>
      </c>
      <c r="L528" s="169"/>
      <c r="M528" s="173"/>
      <c r="N528" s="174"/>
      <c r="O528" s="174"/>
      <c r="P528" s="174"/>
      <c r="Q528" s="174"/>
      <c r="R528" s="174"/>
      <c r="S528" s="174"/>
      <c r="T528" s="175"/>
      <c r="AT528" s="170" t="s">
        <v>218</v>
      </c>
      <c r="AU528" s="170" t="s">
        <v>91</v>
      </c>
      <c r="AV528" s="14" t="s">
        <v>91</v>
      </c>
      <c r="AW528" s="14" t="s">
        <v>3</v>
      </c>
      <c r="AX528" s="14" t="s">
        <v>89</v>
      </c>
      <c r="AY528" s="170" t="s">
        <v>140</v>
      </c>
    </row>
    <row r="529" spans="1:65" s="2" customFormat="1" ht="16.5" customHeight="1">
      <c r="A529" s="31"/>
      <c r="B529" s="142"/>
      <c r="C529" s="143" t="s">
        <v>818</v>
      </c>
      <c r="D529" s="143" t="s">
        <v>143</v>
      </c>
      <c r="E529" s="144" t="s">
        <v>819</v>
      </c>
      <c r="F529" s="145" t="s">
        <v>820</v>
      </c>
      <c r="G529" s="146" t="s">
        <v>216</v>
      </c>
      <c r="H529" s="147">
        <v>178.17</v>
      </c>
      <c r="I529" s="148"/>
      <c r="J529" s="148">
        <f>ROUND(I529*H529,2)</f>
        <v>0</v>
      </c>
      <c r="K529" s="145" t="s">
        <v>147</v>
      </c>
      <c r="L529" s="32"/>
      <c r="M529" s="149" t="s">
        <v>1</v>
      </c>
      <c r="N529" s="150" t="s">
        <v>46</v>
      </c>
      <c r="O529" s="151">
        <v>0.13</v>
      </c>
      <c r="P529" s="151">
        <f>O529*H529</f>
        <v>23.162099999999999</v>
      </c>
      <c r="Q529" s="151">
        <v>0</v>
      </c>
      <c r="R529" s="151">
        <f>Q529*H529</f>
        <v>0</v>
      </c>
      <c r="S529" s="151">
        <v>0</v>
      </c>
      <c r="T529" s="152">
        <f>S529*H529</f>
        <v>0</v>
      </c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R529" s="153" t="s">
        <v>306</v>
      </c>
      <c r="AT529" s="153" t="s">
        <v>143</v>
      </c>
      <c r="AU529" s="153" t="s">
        <v>91</v>
      </c>
      <c r="AY529" s="18" t="s">
        <v>140</v>
      </c>
      <c r="BE529" s="154">
        <f>IF(N529="základní",J529,0)</f>
        <v>0</v>
      </c>
      <c r="BF529" s="154">
        <f>IF(N529="snížená",J529,0)</f>
        <v>0</v>
      </c>
      <c r="BG529" s="154">
        <f>IF(N529="zákl. přenesená",J529,0)</f>
        <v>0</v>
      </c>
      <c r="BH529" s="154">
        <f>IF(N529="sníž. přenesená",J529,0)</f>
        <v>0</v>
      </c>
      <c r="BI529" s="154">
        <f>IF(N529="nulová",J529,0)</f>
        <v>0</v>
      </c>
      <c r="BJ529" s="18" t="s">
        <v>89</v>
      </c>
      <c r="BK529" s="154">
        <f>ROUND(I529*H529,2)</f>
        <v>0</v>
      </c>
      <c r="BL529" s="18" t="s">
        <v>306</v>
      </c>
      <c r="BM529" s="153" t="s">
        <v>821</v>
      </c>
    </row>
    <row r="530" spans="1:65" s="2" customFormat="1" ht="16.5" customHeight="1">
      <c r="A530" s="31"/>
      <c r="B530" s="142"/>
      <c r="C530" s="143" t="s">
        <v>822</v>
      </c>
      <c r="D530" s="143" t="s">
        <v>143</v>
      </c>
      <c r="E530" s="144" t="s">
        <v>823</v>
      </c>
      <c r="F530" s="145" t="s">
        <v>824</v>
      </c>
      <c r="G530" s="146" t="s">
        <v>216</v>
      </c>
      <c r="H530" s="147">
        <v>296.95</v>
      </c>
      <c r="I530" s="148"/>
      <c r="J530" s="148">
        <f>ROUND(I530*H530,2)</f>
        <v>0</v>
      </c>
      <c r="K530" s="145" t="s">
        <v>147</v>
      </c>
      <c r="L530" s="32"/>
      <c r="M530" s="149" t="s">
        <v>1</v>
      </c>
      <c r="N530" s="150" t="s">
        <v>46</v>
      </c>
      <c r="O530" s="151">
        <v>0.1</v>
      </c>
      <c r="P530" s="151">
        <f>O530*H530</f>
        <v>29.695</v>
      </c>
      <c r="Q530" s="151">
        <v>0</v>
      </c>
      <c r="R530" s="151">
        <f>Q530*H530</f>
        <v>0</v>
      </c>
      <c r="S530" s="151">
        <v>0</v>
      </c>
      <c r="T530" s="152">
        <f>S530*H530</f>
        <v>0</v>
      </c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R530" s="153" t="s">
        <v>306</v>
      </c>
      <c r="AT530" s="153" t="s">
        <v>143</v>
      </c>
      <c r="AU530" s="153" t="s">
        <v>91</v>
      </c>
      <c r="AY530" s="18" t="s">
        <v>140</v>
      </c>
      <c r="BE530" s="154">
        <f>IF(N530="základní",J530,0)</f>
        <v>0</v>
      </c>
      <c r="BF530" s="154">
        <f>IF(N530="snížená",J530,0)</f>
        <v>0</v>
      </c>
      <c r="BG530" s="154">
        <f>IF(N530="zákl. přenesená",J530,0)</f>
        <v>0</v>
      </c>
      <c r="BH530" s="154">
        <f>IF(N530="sníž. přenesená",J530,0)</f>
        <v>0</v>
      </c>
      <c r="BI530" s="154">
        <f>IF(N530="nulová",J530,0)</f>
        <v>0</v>
      </c>
      <c r="BJ530" s="18" t="s">
        <v>89</v>
      </c>
      <c r="BK530" s="154">
        <f>ROUND(I530*H530,2)</f>
        <v>0</v>
      </c>
      <c r="BL530" s="18" t="s">
        <v>306</v>
      </c>
      <c r="BM530" s="153" t="s">
        <v>825</v>
      </c>
    </row>
    <row r="531" spans="1:65" s="2" customFormat="1" ht="16.5" customHeight="1">
      <c r="A531" s="31"/>
      <c r="B531" s="142"/>
      <c r="C531" s="143" t="s">
        <v>826</v>
      </c>
      <c r="D531" s="143" t="s">
        <v>143</v>
      </c>
      <c r="E531" s="144" t="s">
        <v>827</v>
      </c>
      <c r="F531" s="145" t="s">
        <v>828</v>
      </c>
      <c r="G531" s="146" t="s">
        <v>216</v>
      </c>
      <c r="H531" s="147">
        <v>296.95</v>
      </c>
      <c r="I531" s="148"/>
      <c r="J531" s="148">
        <f>ROUND(I531*H531,2)</f>
        <v>0</v>
      </c>
      <c r="K531" s="145" t="s">
        <v>287</v>
      </c>
      <c r="L531" s="32"/>
      <c r="M531" s="149" t="s">
        <v>1</v>
      </c>
      <c r="N531" s="150" t="s">
        <v>46</v>
      </c>
      <c r="O531" s="151">
        <v>0.1</v>
      </c>
      <c r="P531" s="151">
        <f>O531*H531</f>
        <v>29.695</v>
      </c>
      <c r="Q531" s="151">
        <v>0</v>
      </c>
      <c r="R531" s="151">
        <f>Q531*H531</f>
        <v>0</v>
      </c>
      <c r="S531" s="151">
        <v>0</v>
      </c>
      <c r="T531" s="152">
        <f>S531*H531</f>
        <v>0</v>
      </c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R531" s="153" t="s">
        <v>306</v>
      </c>
      <c r="AT531" s="153" t="s">
        <v>143</v>
      </c>
      <c r="AU531" s="153" t="s">
        <v>91</v>
      </c>
      <c r="AY531" s="18" t="s">
        <v>140</v>
      </c>
      <c r="BE531" s="154">
        <f>IF(N531="základní",J531,0)</f>
        <v>0</v>
      </c>
      <c r="BF531" s="154">
        <f>IF(N531="snížená",J531,0)</f>
        <v>0</v>
      </c>
      <c r="BG531" s="154">
        <f>IF(N531="zákl. přenesená",J531,0)</f>
        <v>0</v>
      </c>
      <c r="BH531" s="154">
        <f>IF(N531="sníž. přenesená",J531,0)</f>
        <v>0</v>
      </c>
      <c r="BI531" s="154">
        <f>IF(N531="nulová",J531,0)</f>
        <v>0</v>
      </c>
      <c r="BJ531" s="18" t="s">
        <v>89</v>
      </c>
      <c r="BK531" s="154">
        <f>ROUND(I531*H531,2)</f>
        <v>0</v>
      </c>
      <c r="BL531" s="18" t="s">
        <v>306</v>
      </c>
      <c r="BM531" s="153" t="s">
        <v>829</v>
      </c>
    </row>
    <row r="532" spans="1:65" s="2" customFormat="1" ht="39">
      <c r="A532" s="31"/>
      <c r="B532" s="32"/>
      <c r="C532" s="31"/>
      <c r="D532" s="155" t="s">
        <v>150</v>
      </c>
      <c r="E532" s="31"/>
      <c r="F532" s="156" t="s">
        <v>830</v>
      </c>
      <c r="G532" s="31"/>
      <c r="H532" s="31"/>
      <c r="I532" s="31"/>
      <c r="J532" s="31"/>
      <c r="K532" s="31"/>
      <c r="L532" s="32"/>
      <c r="M532" s="157"/>
      <c r="N532" s="158"/>
      <c r="O532" s="57"/>
      <c r="P532" s="57"/>
      <c r="Q532" s="57"/>
      <c r="R532" s="57"/>
      <c r="S532" s="57"/>
      <c r="T532" s="58"/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T532" s="18" t="s">
        <v>150</v>
      </c>
      <c r="AU532" s="18" t="s">
        <v>91</v>
      </c>
    </row>
    <row r="533" spans="1:65" s="2" customFormat="1" ht="16.5" customHeight="1">
      <c r="A533" s="31"/>
      <c r="B533" s="142"/>
      <c r="C533" s="143" t="s">
        <v>831</v>
      </c>
      <c r="D533" s="143" t="s">
        <v>143</v>
      </c>
      <c r="E533" s="144" t="s">
        <v>832</v>
      </c>
      <c r="F533" s="145" t="s">
        <v>833</v>
      </c>
      <c r="G533" s="146" t="s">
        <v>257</v>
      </c>
      <c r="H533" s="147">
        <v>259.83</v>
      </c>
      <c r="I533" s="148"/>
      <c r="J533" s="148">
        <f>ROUND(I533*H533,2)</f>
        <v>0</v>
      </c>
      <c r="K533" s="145" t="s">
        <v>147</v>
      </c>
      <c r="L533" s="32"/>
      <c r="M533" s="149" t="s">
        <v>1</v>
      </c>
      <c r="N533" s="150" t="s">
        <v>46</v>
      </c>
      <c r="O533" s="151">
        <v>5.5E-2</v>
      </c>
      <c r="P533" s="151">
        <f>O533*H533</f>
        <v>14.290649999999999</v>
      </c>
      <c r="Q533" s="151">
        <v>3.0000000000000001E-5</v>
      </c>
      <c r="R533" s="151">
        <f>Q533*H533</f>
        <v>7.7948999999999996E-3</v>
      </c>
      <c r="S533" s="151">
        <v>0</v>
      </c>
      <c r="T533" s="152">
        <f>S533*H533</f>
        <v>0</v>
      </c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R533" s="153" t="s">
        <v>165</v>
      </c>
      <c r="AT533" s="153" t="s">
        <v>143</v>
      </c>
      <c r="AU533" s="153" t="s">
        <v>91</v>
      </c>
      <c r="AY533" s="18" t="s">
        <v>140</v>
      </c>
      <c r="BE533" s="154">
        <f>IF(N533="základní",J533,0)</f>
        <v>0</v>
      </c>
      <c r="BF533" s="154">
        <f>IF(N533="snížená",J533,0)</f>
        <v>0</v>
      </c>
      <c r="BG533" s="154">
        <f>IF(N533="zákl. přenesená",J533,0)</f>
        <v>0</v>
      </c>
      <c r="BH533" s="154">
        <f>IF(N533="sníž. přenesená",J533,0)</f>
        <v>0</v>
      </c>
      <c r="BI533" s="154">
        <f>IF(N533="nulová",J533,0)</f>
        <v>0</v>
      </c>
      <c r="BJ533" s="18" t="s">
        <v>89</v>
      </c>
      <c r="BK533" s="154">
        <f>ROUND(I533*H533,2)</f>
        <v>0</v>
      </c>
      <c r="BL533" s="18" t="s">
        <v>165</v>
      </c>
      <c r="BM533" s="153" t="s">
        <v>834</v>
      </c>
    </row>
    <row r="534" spans="1:65" s="2" customFormat="1" ht="16.5" customHeight="1">
      <c r="A534" s="31"/>
      <c r="B534" s="142"/>
      <c r="C534" s="143" t="s">
        <v>835</v>
      </c>
      <c r="D534" s="143" t="s">
        <v>143</v>
      </c>
      <c r="E534" s="144" t="s">
        <v>836</v>
      </c>
      <c r="F534" s="145" t="s">
        <v>837</v>
      </c>
      <c r="G534" s="146" t="s">
        <v>471</v>
      </c>
      <c r="H534" s="147">
        <v>4065.2339999999999</v>
      </c>
      <c r="I534" s="148"/>
      <c r="J534" s="148">
        <f>ROUND(I534*H534,2)</f>
        <v>0</v>
      </c>
      <c r="K534" s="145" t="s">
        <v>147</v>
      </c>
      <c r="L534" s="32"/>
      <c r="M534" s="149" t="s">
        <v>1</v>
      </c>
      <c r="N534" s="150" t="s">
        <v>46</v>
      </c>
      <c r="O534" s="151">
        <v>0</v>
      </c>
      <c r="P534" s="151">
        <f>O534*H534</f>
        <v>0</v>
      </c>
      <c r="Q534" s="151">
        <v>0</v>
      </c>
      <c r="R534" s="151">
        <f>Q534*H534</f>
        <v>0</v>
      </c>
      <c r="S534" s="151">
        <v>0</v>
      </c>
      <c r="T534" s="152">
        <f>S534*H534</f>
        <v>0</v>
      </c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R534" s="153" t="s">
        <v>306</v>
      </c>
      <c r="AT534" s="153" t="s">
        <v>143</v>
      </c>
      <c r="AU534" s="153" t="s">
        <v>91</v>
      </c>
      <c r="AY534" s="18" t="s">
        <v>140</v>
      </c>
      <c r="BE534" s="154">
        <f>IF(N534="základní",J534,0)</f>
        <v>0</v>
      </c>
      <c r="BF534" s="154">
        <f>IF(N534="snížená",J534,0)</f>
        <v>0</v>
      </c>
      <c r="BG534" s="154">
        <f>IF(N534="zákl. přenesená",J534,0)</f>
        <v>0</v>
      </c>
      <c r="BH534" s="154">
        <f>IF(N534="sníž. přenesená",J534,0)</f>
        <v>0</v>
      </c>
      <c r="BI534" s="154">
        <f>IF(N534="nulová",J534,0)</f>
        <v>0</v>
      </c>
      <c r="BJ534" s="18" t="s">
        <v>89</v>
      </c>
      <c r="BK534" s="154">
        <f>ROUND(I534*H534,2)</f>
        <v>0</v>
      </c>
      <c r="BL534" s="18" t="s">
        <v>306</v>
      </c>
      <c r="BM534" s="153" t="s">
        <v>838</v>
      </c>
    </row>
    <row r="535" spans="1:65" s="12" customFormat="1" ht="22.9" customHeight="1">
      <c r="B535" s="130"/>
      <c r="D535" s="131" t="s">
        <v>80</v>
      </c>
      <c r="E535" s="140" t="s">
        <v>839</v>
      </c>
      <c r="F535" s="140" t="s">
        <v>840</v>
      </c>
      <c r="J535" s="141">
        <f>BK535</f>
        <v>0</v>
      </c>
      <c r="L535" s="130"/>
      <c r="M535" s="134"/>
      <c r="N535" s="135"/>
      <c r="O535" s="135"/>
      <c r="P535" s="136">
        <f>SUM(P536:P563)</f>
        <v>16.88757</v>
      </c>
      <c r="Q535" s="135"/>
      <c r="R535" s="136">
        <f>SUM(R536:R563)</f>
        <v>3.8845500000000005E-2</v>
      </c>
      <c r="S535" s="135"/>
      <c r="T535" s="137">
        <f>SUM(T536:T563)</f>
        <v>0</v>
      </c>
      <c r="AR535" s="131" t="s">
        <v>91</v>
      </c>
      <c r="AT535" s="138" t="s">
        <v>80</v>
      </c>
      <c r="AU535" s="138" t="s">
        <v>89</v>
      </c>
      <c r="AY535" s="131" t="s">
        <v>140</v>
      </c>
      <c r="BK535" s="139">
        <f>SUM(BK536:BK563)</f>
        <v>0</v>
      </c>
    </row>
    <row r="536" spans="1:65" s="2" customFormat="1" ht="16.5" customHeight="1">
      <c r="A536" s="31"/>
      <c r="B536" s="142"/>
      <c r="C536" s="143" t="s">
        <v>841</v>
      </c>
      <c r="D536" s="143" t="s">
        <v>143</v>
      </c>
      <c r="E536" s="144" t="s">
        <v>842</v>
      </c>
      <c r="F536" s="145" t="s">
        <v>843</v>
      </c>
      <c r="G536" s="146" t="s">
        <v>216</v>
      </c>
      <c r="H536" s="147">
        <v>68.150000000000006</v>
      </c>
      <c r="I536" s="148"/>
      <c r="J536" s="148">
        <f>ROUND(I536*H536,2)</f>
        <v>0</v>
      </c>
      <c r="K536" s="145" t="s">
        <v>147</v>
      </c>
      <c r="L536" s="32"/>
      <c r="M536" s="149" t="s">
        <v>1</v>
      </c>
      <c r="N536" s="150" t="s">
        <v>46</v>
      </c>
      <c r="O536" s="151">
        <v>0.09</v>
      </c>
      <c r="P536" s="151">
        <f>O536*H536</f>
        <v>6.1335000000000006</v>
      </c>
      <c r="Q536" s="151">
        <v>2.1000000000000001E-4</v>
      </c>
      <c r="R536" s="151">
        <f>Q536*H536</f>
        <v>1.4311500000000001E-2</v>
      </c>
      <c r="S536" s="151">
        <v>0</v>
      </c>
      <c r="T536" s="152">
        <f>S536*H536</f>
        <v>0</v>
      </c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R536" s="153" t="s">
        <v>306</v>
      </c>
      <c r="AT536" s="153" t="s">
        <v>143</v>
      </c>
      <c r="AU536" s="153" t="s">
        <v>91</v>
      </c>
      <c r="AY536" s="18" t="s">
        <v>140</v>
      </c>
      <c r="BE536" s="154">
        <f>IF(N536="základní",J536,0)</f>
        <v>0</v>
      </c>
      <c r="BF536" s="154">
        <f>IF(N536="snížená",J536,0)</f>
        <v>0</v>
      </c>
      <c r="BG536" s="154">
        <f>IF(N536="zákl. přenesená",J536,0)</f>
        <v>0</v>
      </c>
      <c r="BH536" s="154">
        <f>IF(N536="sníž. přenesená",J536,0)</f>
        <v>0</v>
      </c>
      <c r="BI536" s="154">
        <f>IF(N536="nulová",J536,0)</f>
        <v>0</v>
      </c>
      <c r="BJ536" s="18" t="s">
        <v>89</v>
      </c>
      <c r="BK536" s="154">
        <f>ROUND(I536*H536,2)</f>
        <v>0</v>
      </c>
      <c r="BL536" s="18" t="s">
        <v>306</v>
      </c>
      <c r="BM536" s="153" t="s">
        <v>844</v>
      </c>
    </row>
    <row r="537" spans="1:65" s="13" customFormat="1" ht="11.25">
      <c r="B537" s="163"/>
      <c r="D537" s="155" t="s">
        <v>218</v>
      </c>
      <c r="E537" s="164" t="s">
        <v>1</v>
      </c>
      <c r="F537" s="165" t="s">
        <v>219</v>
      </c>
      <c r="H537" s="164" t="s">
        <v>1</v>
      </c>
      <c r="L537" s="163"/>
      <c r="M537" s="166"/>
      <c r="N537" s="167"/>
      <c r="O537" s="167"/>
      <c r="P537" s="167"/>
      <c r="Q537" s="167"/>
      <c r="R537" s="167"/>
      <c r="S537" s="167"/>
      <c r="T537" s="168"/>
      <c r="AT537" s="164" t="s">
        <v>218</v>
      </c>
      <c r="AU537" s="164" t="s">
        <v>91</v>
      </c>
      <c r="AV537" s="13" t="s">
        <v>89</v>
      </c>
      <c r="AW537" s="13" t="s">
        <v>36</v>
      </c>
      <c r="AX537" s="13" t="s">
        <v>81</v>
      </c>
      <c r="AY537" s="164" t="s">
        <v>140</v>
      </c>
    </row>
    <row r="538" spans="1:65" s="14" customFormat="1" ht="11.25">
      <c r="B538" s="169"/>
      <c r="D538" s="155" t="s">
        <v>218</v>
      </c>
      <c r="E538" s="170" t="s">
        <v>1</v>
      </c>
      <c r="F538" s="171" t="s">
        <v>344</v>
      </c>
      <c r="H538" s="172">
        <v>10.95</v>
      </c>
      <c r="L538" s="169"/>
      <c r="M538" s="173"/>
      <c r="N538" s="174"/>
      <c r="O538" s="174"/>
      <c r="P538" s="174"/>
      <c r="Q538" s="174"/>
      <c r="R538" s="174"/>
      <c r="S538" s="174"/>
      <c r="T538" s="175"/>
      <c r="AT538" s="170" t="s">
        <v>218</v>
      </c>
      <c r="AU538" s="170" t="s">
        <v>91</v>
      </c>
      <c r="AV538" s="14" t="s">
        <v>91</v>
      </c>
      <c r="AW538" s="14" t="s">
        <v>36</v>
      </c>
      <c r="AX538" s="14" t="s">
        <v>81</v>
      </c>
      <c r="AY538" s="170" t="s">
        <v>140</v>
      </c>
    </row>
    <row r="539" spans="1:65" s="14" customFormat="1" ht="11.25">
      <c r="B539" s="169"/>
      <c r="D539" s="155" t="s">
        <v>218</v>
      </c>
      <c r="E539" s="170" t="s">
        <v>1</v>
      </c>
      <c r="F539" s="171" t="s">
        <v>345</v>
      </c>
      <c r="H539" s="172">
        <v>11.43</v>
      </c>
      <c r="L539" s="169"/>
      <c r="M539" s="173"/>
      <c r="N539" s="174"/>
      <c r="O539" s="174"/>
      <c r="P539" s="174"/>
      <c r="Q539" s="174"/>
      <c r="R539" s="174"/>
      <c r="S539" s="174"/>
      <c r="T539" s="175"/>
      <c r="AT539" s="170" t="s">
        <v>218</v>
      </c>
      <c r="AU539" s="170" t="s">
        <v>91</v>
      </c>
      <c r="AV539" s="14" t="s">
        <v>91</v>
      </c>
      <c r="AW539" s="14" t="s">
        <v>36</v>
      </c>
      <c r="AX539" s="14" t="s">
        <v>81</v>
      </c>
      <c r="AY539" s="170" t="s">
        <v>140</v>
      </c>
    </row>
    <row r="540" spans="1:65" s="14" customFormat="1" ht="11.25">
      <c r="B540" s="169"/>
      <c r="D540" s="155" t="s">
        <v>218</v>
      </c>
      <c r="E540" s="170" t="s">
        <v>1</v>
      </c>
      <c r="F540" s="171" t="s">
        <v>346</v>
      </c>
      <c r="H540" s="172">
        <v>11.3</v>
      </c>
      <c r="L540" s="169"/>
      <c r="M540" s="173"/>
      <c r="N540" s="174"/>
      <c r="O540" s="174"/>
      <c r="P540" s="174"/>
      <c r="Q540" s="174"/>
      <c r="R540" s="174"/>
      <c r="S540" s="174"/>
      <c r="T540" s="175"/>
      <c r="AT540" s="170" t="s">
        <v>218</v>
      </c>
      <c r="AU540" s="170" t="s">
        <v>91</v>
      </c>
      <c r="AV540" s="14" t="s">
        <v>91</v>
      </c>
      <c r="AW540" s="14" t="s">
        <v>36</v>
      </c>
      <c r="AX540" s="14" t="s">
        <v>81</v>
      </c>
      <c r="AY540" s="170" t="s">
        <v>140</v>
      </c>
    </row>
    <row r="541" spans="1:65" s="14" customFormat="1" ht="11.25">
      <c r="B541" s="169"/>
      <c r="D541" s="155" t="s">
        <v>218</v>
      </c>
      <c r="E541" s="170" t="s">
        <v>1</v>
      </c>
      <c r="F541" s="171" t="s">
        <v>347</v>
      </c>
      <c r="H541" s="172">
        <v>11.11</v>
      </c>
      <c r="L541" s="169"/>
      <c r="M541" s="173"/>
      <c r="N541" s="174"/>
      <c r="O541" s="174"/>
      <c r="P541" s="174"/>
      <c r="Q541" s="174"/>
      <c r="R541" s="174"/>
      <c r="S541" s="174"/>
      <c r="T541" s="175"/>
      <c r="AT541" s="170" t="s">
        <v>218</v>
      </c>
      <c r="AU541" s="170" t="s">
        <v>91</v>
      </c>
      <c r="AV541" s="14" t="s">
        <v>91</v>
      </c>
      <c r="AW541" s="14" t="s">
        <v>36</v>
      </c>
      <c r="AX541" s="14" t="s">
        <v>81</v>
      </c>
      <c r="AY541" s="170" t="s">
        <v>140</v>
      </c>
    </row>
    <row r="542" spans="1:65" s="14" customFormat="1" ht="11.25">
      <c r="B542" s="169"/>
      <c r="D542" s="155" t="s">
        <v>218</v>
      </c>
      <c r="E542" s="170" t="s">
        <v>1</v>
      </c>
      <c r="F542" s="171" t="s">
        <v>348</v>
      </c>
      <c r="H542" s="172">
        <v>10.95</v>
      </c>
      <c r="L542" s="169"/>
      <c r="M542" s="173"/>
      <c r="N542" s="174"/>
      <c r="O542" s="174"/>
      <c r="P542" s="174"/>
      <c r="Q542" s="174"/>
      <c r="R542" s="174"/>
      <c r="S542" s="174"/>
      <c r="T542" s="175"/>
      <c r="AT542" s="170" t="s">
        <v>218</v>
      </c>
      <c r="AU542" s="170" t="s">
        <v>91</v>
      </c>
      <c r="AV542" s="14" t="s">
        <v>91</v>
      </c>
      <c r="AW542" s="14" t="s">
        <v>36</v>
      </c>
      <c r="AX542" s="14" t="s">
        <v>81</v>
      </c>
      <c r="AY542" s="170" t="s">
        <v>140</v>
      </c>
    </row>
    <row r="543" spans="1:65" s="14" customFormat="1" ht="11.25">
      <c r="B543" s="169"/>
      <c r="D543" s="155" t="s">
        <v>218</v>
      </c>
      <c r="E543" s="170" t="s">
        <v>1</v>
      </c>
      <c r="F543" s="171" t="s">
        <v>349</v>
      </c>
      <c r="H543" s="172">
        <v>12.41</v>
      </c>
      <c r="L543" s="169"/>
      <c r="M543" s="173"/>
      <c r="N543" s="174"/>
      <c r="O543" s="174"/>
      <c r="P543" s="174"/>
      <c r="Q543" s="174"/>
      <c r="R543" s="174"/>
      <c r="S543" s="174"/>
      <c r="T543" s="175"/>
      <c r="AT543" s="170" t="s">
        <v>218</v>
      </c>
      <c r="AU543" s="170" t="s">
        <v>91</v>
      </c>
      <c r="AV543" s="14" t="s">
        <v>91</v>
      </c>
      <c r="AW543" s="14" t="s">
        <v>36</v>
      </c>
      <c r="AX543" s="14" t="s">
        <v>81</v>
      </c>
      <c r="AY543" s="170" t="s">
        <v>140</v>
      </c>
    </row>
    <row r="544" spans="1:65" s="15" customFormat="1" ht="11.25">
      <c r="B544" s="176"/>
      <c r="D544" s="155" t="s">
        <v>218</v>
      </c>
      <c r="E544" s="177" t="s">
        <v>1</v>
      </c>
      <c r="F544" s="178" t="s">
        <v>225</v>
      </c>
      <c r="H544" s="179">
        <v>68.150000000000006</v>
      </c>
      <c r="L544" s="176"/>
      <c r="M544" s="180"/>
      <c r="N544" s="181"/>
      <c r="O544" s="181"/>
      <c r="P544" s="181"/>
      <c r="Q544" s="181"/>
      <c r="R544" s="181"/>
      <c r="S544" s="181"/>
      <c r="T544" s="182"/>
      <c r="AT544" s="177" t="s">
        <v>218</v>
      </c>
      <c r="AU544" s="177" t="s">
        <v>91</v>
      </c>
      <c r="AV544" s="15" t="s">
        <v>165</v>
      </c>
      <c r="AW544" s="15" t="s">
        <v>36</v>
      </c>
      <c r="AX544" s="15" t="s">
        <v>89</v>
      </c>
      <c r="AY544" s="177" t="s">
        <v>140</v>
      </c>
    </row>
    <row r="545" spans="1:65" s="2" customFormat="1" ht="16.5" customHeight="1">
      <c r="A545" s="31"/>
      <c r="B545" s="142"/>
      <c r="C545" s="143" t="s">
        <v>845</v>
      </c>
      <c r="D545" s="143" t="s">
        <v>143</v>
      </c>
      <c r="E545" s="144" t="s">
        <v>842</v>
      </c>
      <c r="F545" s="145" t="s">
        <v>843</v>
      </c>
      <c r="G545" s="146" t="s">
        <v>216</v>
      </c>
      <c r="H545" s="147">
        <v>68.150000000000006</v>
      </c>
      <c r="I545" s="148"/>
      <c r="J545" s="148">
        <f>ROUND(I545*H545,2)</f>
        <v>0</v>
      </c>
      <c r="K545" s="145" t="s">
        <v>147</v>
      </c>
      <c r="L545" s="32"/>
      <c r="M545" s="149" t="s">
        <v>1</v>
      </c>
      <c r="N545" s="150" t="s">
        <v>46</v>
      </c>
      <c r="O545" s="151">
        <v>0.09</v>
      </c>
      <c r="P545" s="151">
        <f>O545*H545</f>
        <v>6.1335000000000006</v>
      </c>
      <c r="Q545" s="151">
        <v>2.1000000000000001E-4</v>
      </c>
      <c r="R545" s="151">
        <f>Q545*H545</f>
        <v>1.4311500000000001E-2</v>
      </c>
      <c r="S545" s="151">
        <v>0</v>
      </c>
      <c r="T545" s="152">
        <f>S545*H545</f>
        <v>0</v>
      </c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R545" s="153" t="s">
        <v>306</v>
      </c>
      <c r="AT545" s="153" t="s">
        <v>143</v>
      </c>
      <c r="AU545" s="153" t="s">
        <v>91</v>
      </c>
      <c r="AY545" s="18" t="s">
        <v>140</v>
      </c>
      <c r="BE545" s="154">
        <f>IF(N545="základní",J545,0)</f>
        <v>0</v>
      </c>
      <c r="BF545" s="154">
        <f>IF(N545="snížená",J545,0)</f>
        <v>0</v>
      </c>
      <c r="BG545" s="154">
        <f>IF(N545="zákl. přenesená",J545,0)</f>
        <v>0</v>
      </c>
      <c r="BH545" s="154">
        <f>IF(N545="sníž. přenesená",J545,0)</f>
        <v>0</v>
      </c>
      <c r="BI545" s="154">
        <f>IF(N545="nulová",J545,0)</f>
        <v>0</v>
      </c>
      <c r="BJ545" s="18" t="s">
        <v>89</v>
      </c>
      <c r="BK545" s="154">
        <f>ROUND(I545*H545,2)</f>
        <v>0</v>
      </c>
      <c r="BL545" s="18" t="s">
        <v>306</v>
      </c>
      <c r="BM545" s="153" t="s">
        <v>846</v>
      </c>
    </row>
    <row r="546" spans="1:65" s="13" customFormat="1" ht="11.25">
      <c r="B546" s="163"/>
      <c r="D546" s="155" t="s">
        <v>218</v>
      </c>
      <c r="E546" s="164" t="s">
        <v>1</v>
      </c>
      <c r="F546" s="165" t="s">
        <v>219</v>
      </c>
      <c r="H546" s="164" t="s">
        <v>1</v>
      </c>
      <c r="L546" s="163"/>
      <c r="M546" s="166"/>
      <c r="N546" s="167"/>
      <c r="O546" s="167"/>
      <c r="P546" s="167"/>
      <c r="Q546" s="167"/>
      <c r="R546" s="167"/>
      <c r="S546" s="167"/>
      <c r="T546" s="168"/>
      <c r="AT546" s="164" t="s">
        <v>218</v>
      </c>
      <c r="AU546" s="164" t="s">
        <v>91</v>
      </c>
      <c r="AV546" s="13" t="s">
        <v>89</v>
      </c>
      <c r="AW546" s="13" t="s">
        <v>36</v>
      </c>
      <c r="AX546" s="13" t="s">
        <v>81</v>
      </c>
      <c r="AY546" s="164" t="s">
        <v>140</v>
      </c>
    </row>
    <row r="547" spans="1:65" s="14" customFormat="1" ht="11.25">
      <c r="B547" s="169"/>
      <c r="D547" s="155" t="s">
        <v>218</v>
      </c>
      <c r="E547" s="170" t="s">
        <v>1</v>
      </c>
      <c r="F547" s="171" t="s">
        <v>344</v>
      </c>
      <c r="H547" s="172">
        <v>10.95</v>
      </c>
      <c r="L547" s="169"/>
      <c r="M547" s="173"/>
      <c r="N547" s="174"/>
      <c r="O547" s="174"/>
      <c r="P547" s="174"/>
      <c r="Q547" s="174"/>
      <c r="R547" s="174"/>
      <c r="S547" s="174"/>
      <c r="T547" s="175"/>
      <c r="AT547" s="170" t="s">
        <v>218</v>
      </c>
      <c r="AU547" s="170" t="s">
        <v>91</v>
      </c>
      <c r="AV547" s="14" t="s">
        <v>91</v>
      </c>
      <c r="AW547" s="14" t="s">
        <v>36</v>
      </c>
      <c r="AX547" s="14" t="s">
        <v>81</v>
      </c>
      <c r="AY547" s="170" t="s">
        <v>140</v>
      </c>
    </row>
    <row r="548" spans="1:65" s="14" customFormat="1" ht="11.25">
      <c r="B548" s="169"/>
      <c r="D548" s="155" t="s">
        <v>218</v>
      </c>
      <c r="E548" s="170" t="s">
        <v>1</v>
      </c>
      <c r="F548" s="171" t="s">
        <v>345</v>
      </c>
      <c r="H548" s="172">
        <v>11.43</v>
      </c>
      <c r="L548" s="169"/>
      <c r="M548" s="173"/>
      <c r="N548" s="174"/>
      <c r="O548" s="174"/>
      <c r="P548" s="174"/>
      <c r="Q548" s="174"/>
      <c r="R548" s="174"/>
      <c r="S548" s="174"/>
      <c r="T548" s="175"/>
      <c r="AT548" s="170" t="s">
        <v>218</v>
      </c>
      <c r="AU548" s="170" t="s">
        <v>91</v>
      </c>
      <c r="AV548" s="14" t="s">
        <v>91</v>
      </c>
      <c r="AW548" s="14" t="s">
        <v>36</v>
      </c>
      <c r="AX548" s="14" t="s">
        <v>81</v>
      </c>
      <c r="AY548" s="170" t="s">
        <v>140</v>
      </c>
    </row>
    <row r="549" spans="1:65" s="14" customFormat="1" ht="11.25">
      <c r="B549" s="169"/>
      <c r="D549" s="155" t="s">
        <v>218</v>
      </c>
      <c r="E549" s="170" t="s">
        <v>1</v>
      </c>
      <c r="F549" s="171" t="s">
        <v>346</v>
      </c>
      <c r="H549" s="172">
        <v>11.3</v>
      </c>
      <c r="L549" s="169"/>
      <c r="M549" s="173"/>
      <c r="N549" s="174"/>
      <c r="O549" s="174"/>
      <c r="P549" s="174"/>
      <c r="Q549" s="174"/>
      <c r="R549" s="174"/>
      <c r="S549" s="174"/>
      <c r="T549" s="175"/>
      <c r="AT549" s="170" t="s">
        <v>218</v>
      </c>
      <c r="AU549" s="170" t="s">
        <v>91</v>
      </c>
      <c r="AV549" s="14" t="s">
        <v>91</v>
      </c>
      <c r="AW549" s="14" t="s">
        <v>36</v>
      </c>
      <c r="AX549" s="14" t="s">
        <v>81</v>
      </c>
      <c r="AY549" s="170" t="s">
        <v>140</v>
      </c>
    </row>
    <row r="550" spans="1:65" s="14" customFormat="1" ht="11.25">
      <c r="B550" s="169"/>
      <c r="D550" s="155" t="s">
        <v>218</v>
      </c>
      <c r="E550" s="170" t="s">
        <v>1</v>
      </c>
      <c r="F550" s="171" t="s">
        <v>347</v>
      </c>
      <c r="H550" s="172">
        <v>11.11</v>
      </c>
      <c r="L550" s="169"/>
      <c r="M550" s="173"/>
      <c r="N550" s="174"/>
      <c r="O550" s="174"/>
      <c r="P550" s="174"/>
      <c r="Q550" s="174"/>
      <c r="R550" s="174"/>
      <c r="S550" s="174"/>
      <c r="T550" s="175"/>
      <c r="AT550" s="170" t="s">
        <v>218</v>
      </c>
      <c r="AU550" s="170" t="s">
        <v>91</v>
      </c>
      <c r="AV550" s="14" t="s">
        <v>91</v>
      </c>
      <c r="AW550" s="14" t="s">
        <v>36</v>
      </c>
      <c r="AX550" s="14" t="s">
        <v>81</v>
      </c>
      <c r="AY550" s="170" t="s">
        <v>140</v>
      </c>
    </row>
    <row r="551" spans="1:65" s="14" customFormat="1" ht="11.25">
      <c r="B551" s="169"/>
      <c r="D551" s="155" t="s">
        <v>218</v>
      </c>
      <c r="E551" s="170" t="s">
        <v>1</v>
      </c>
      <c r="F551" s="171" t="s">
        <v>348</v>
      </c>
      <c r="H551" s="172">
        <v>10.95</v>
      </c>
      <c r="L551" s="169"/>
      <c r="M551" s="173"/>
      <c r="N551" s="174"/>
      <c r="O551" s="174"/>
      <c r="P551" s="174"/>
      <c r="Q551" s="174"/>
      <c r="R551" s="174"/>
      <c r="S551" s="174"/>
      <c r="T551" s="175"/>
      <c r="AT551" s="170" t="s">
        <v>218</v>
      </c>
      <c r="AU551" s="170" t="s">
        <v>91</v>
      </c>
      <c r="AV551" s="14" t="s">
        <v>91</v>
      </c>
      <c r="AW551" s="14" t="s">
        <v>36</v>
      </c>
      <c r="AX551" s="14" t="s">
        <v>81</v>
      </c>
      <c r="AY551" s="170" t="s">
        <v>140</v>
      </c>
    </row>
    <row r="552" spans="1:65" s="14" customFormat="1" ht="11.25">
      <c r="B552" s="169"/>
      <c r="D552" s="155" t="s">
        <v>218</v>
      </c>
      <c r="E552" s="170" t="s">
        <v>1</v>
      </c>
      <c r="F552" s="171" t="s">
        <v>349</v>
      </c>
      <c r="H552" s="172">
        <v>12.41</v>
      </c>
      <c r="L552" s="169"/>
      <c r="M552" s="173"/>
      <c r="N552" s="174"/>
      <c r="O552" s="174"/>
      <c r="P552" s="174"/>
      <c r="Q552" s="174"/>
      <c r="R552" s="174"/>
      <c r="S552" s="174"/>
      <c r="T552" s="175"/>
      <c r="AT552" s="170" t="s">
        <v>218</v>
      </c>
      <c r="AU552" s="170" t="s">
        <v>91</v>
      </c>
      <c r="AV552" s="14" t="s">
        <v>91</v>
      </c>
      <c r="AW552" s="14" t="s">
        <v>36</v>
      </c>
      <c r="AX552" s="14" t="s">
        <v>81</v>
      </c>
      <c r="AY552" s="170" t="s">
        <v>140</v>
      </c>
    </row>
    <row r="553" spans="1:65" s="15" customFormat="1" ht="11.25">
      <c r="B553" s="176"/>
      <c r="D553" s="155" t="s">
        <v>218</v>
      </c>
      <c r="E553" s="177" t="s">
        <v>1</v>
      </c>
      <c r="F553" s="178" t="s">
        <v>225</v>
      </c>
      <c r="H553" s="179">
        <v>68.150000000000006</v>
      </c>
      <c r="L553" s="176"/>
      <c r="M553" s="180"/>
      <c r="N553" s="181"/>
      <c r="O553" s="181"/>
      <c r="P553" s="181"/>
      <c r="Q553" s="181"/>
      <c r="R553" s="181"/>
      <c r="S553" s="181"/>
      <c r="T553" s="182"/>
      <c r="AT553" s="177" t="s">
        <v>218</v>
      </c>
      <c r="AU553" s="177" t="s">
        <v>91</v>
      </c>
      <c r="AV553" s="15" t="s">
        <v>165</v>
      </c>
      <c r="AW553" s="15" t="s">
        <v>36</v>
      </c>
      <c r="AX553" s="15" t="s">
        <v>89</v>
      </c>
      <c r="AY553" s="177" t="s">
        <v>140</v>
      </c>
    </row>
    <row r="554" spans="1:65" s="2" customFormat="1" ht="16.5" customHeight="1">
      <c r="A554" s="31"/>
      <c r="B554" s="142"/>
      <c r="C554" s="143" t="s">
        <v>847</v>
      </c>
      <c r="D554" s="143" t="s">
        <v>143</v>
      </c>
      <c r="E554" s="144" t="s">
        <v>848</v>
      </c>
      <c r="F554" s="145" t="s">
        <v>849</v>
      </c>
      <c r="G554" s="146" t="s">
        <v>216</v>
      </c>
      <c r="H554" s="147">
        <v>40.89</v>
      </c>
      <c r="I554" s="148"/>
      <c r="J554" s="148">
        <f>ROUND(I554*H554,2)</f>
        <v>0</v>
      </c>
      <c r="K554" s="145" t="s">
        <v>147</v>
      </c>
      <c r="L554" s="32"/>
      <c r="M554" s="149" t="s">
        <v>1</v>
      </c>
      <c r="N554" s="150" t="s">
        <v>46</v>
      </c>
      <c r="O554" s="151">
        <v>0.113</v>
      </c>
      <c r="P554" s="151">
        <f>O554*H554</f>
        <v>4.6205699999999998</v>
      </c>
      <c r="Q554" s="151">
        <v>2.5000000000000001E-4</v>
      </c>
      <c r="R554" s="151">
        <f>Q554*H554</f>
        <v>1.0222500000000001E-2</v>
      </c>
      <c r="S554" s="151">
        <v>0</v>
      </c>
      <c r="T554" s="152">
        <f>S554*H554</f>
        <v>0</v>
      </c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R554" s="153" t="s">
        <v>306</v>
      </c>
      <c r="AT554" s="153" t="s">
        <v>143</v>
      </c>
      <c r="AU554" s="153" t="s">
        <v>91</v>
      </c>
      <c r="AY554" s="18" t="s">
        <v>140</v>
      </c>
      <c r="BE554" s="154">
        <f>IF(N554="základní",J554,0)</f>
        <v>0</v>
      </c>
      <c r="BF554" s="154">
        <f>IF(N554="snížená",J554,0)</f>
        <v>0</v>
      </c>
      <c r="BG554" s="154">
        <f>IF(N554="zákl. přenesená",J554,0)</f>
        <v>0</v>
      </c>
      <c r="BH554" s="154">
        <f>IF(N554="sníž. přenesená",J554,0)</f>
        <v>0</v>
      </c>
      <c r="BI554" s="154">
        <f>IF(N554="nulová",J554,0)</f>
        <v>0</v>
      </c>
      <c r="BJ554" s="18" t="s">
        <v>89</v>
      </c>
      <c r="BK554" s="154">
        <f>ROUND(I554*H554,2)</f>
        <v>0</v>
      </c>
      <c r="BL554" s="18" t="s">
        <v>306</v>
      </c>
      <c r="BM554" s="153" t="s">
        <v>850</v>
      </c>
    </row>
    <row r="555" spans="1:65" s="13" customFormat="1" ht="11.25">
      <c r="B555" s="163"/>
      <c r="D555" s="155" t="s">
        <v>218</v>
      </c>
      <c r="E555" s="164" t="s">
        <v>1</v>
      </c>
      <c r="F555" s="165" t="s">
        <v>219</v>
      </c>
      <c r="H555" s="164" t="s">
        <v>1</v>
      </c>
      <c r="L555" s="163"/>
      <c r="M555" s="166"/>
      <c r="N555" s="167"/>
      <c r="O555" s="167"/>
      <c r="P555" s="167"/>
      <c r="Q555" s="167"/>
      <c r="R555" s="167"/>
      <c r="S555" s="167"/>
      <c r="T555" s="168"/>
      <c r="AT555" s="164" t="s">
        <v>218</v>
      </c>
      <c r="AU555" s="164" t="s">
        <v>91</v>
      </c>
      <c r="AV555" s="13" t="s">
        <v>89</v>
      </c>
      <c r="AW555" s="13" t="s">
        <v>36</v>
      </c>
      <c r="AX555" s="13" t="s">
        <v>81</v>
      </c>
      <c r="AY555" s="164" t="s">
        <v>140</v>
      </c>
    </row>
    <row r="556" spans="1:65" s="13" customFormat="1" ht="11.25">
      <c r="B556" s="163"/>
      <c r="D556" s="155" t="s">
        <v>218</v>
      </c>
      <c r="E556" s="164" t="s">
        <v>1</v>
      </c>
      <c r="F556" s="165" t="s">
        <v>851</v>
      </c>
      <c r="H556" s="164" t="s">
        <v>1</v>
      </c>
      <c r="L556" s="163"/>
      <c r="M556" s="166"/>
      <c r="N556" s="167"/>
      <c r="O556" s="167"/>
      <c r="P556" s="167"/>
      <c r="Q556" s="167"/>
      <c r="R556" s="167"/>
      <c r="S556" s="167"/>
      <c r="T556" s="168"/>
      <c r="AT556" s="164" t="s">
        <v>218</v>
      </c>
      <c r="AU556" s="164" t="s">
        <v>91</v>
      </c>
      <c r="AV556" s="13" t="s">
        <v>89</v>
      </c>
      <c r="AW556" s="13" t="s">
        <v>36</v>
      </c>
      <c r="AX556" s="13" t="s">
        <v>81</v>
      </c>
      <c r="AY556" s="164" t="s">
        <v>140</v>
      </c>
    </row>
    <row r="557" spans="1:65" s="14" customFormat="1" ht="11.25">
      <c r="B557" s="169"/>
      <c r="D557" s="155" t="s">
        <v>218</v>
      </c>
      <c r="E557" s="170" t="s">
        <v>1</v>
      </c>
      <c r="F557" s="171" t="s">
        <v>852</v>
      </c>
      <c r="H557" s="172">
        <v>6.57</v>
      </c>
      <c r="L557" s="169"/>
      <c r="M557" s="173"/>
      <c r="N557" s="174"/>
      <c r="O557" s="174"/>
      <c r="P557" s="174"/>
      <c r="Q557" s="174"/>
      <c r="R557" s="174"/>
      <c r="S557" s="174"/>
      <c r="T557" s="175"/>
      <c r="AT557" s="170" t="s">
        <v>218</v>
      </c>
      <c r="AU557" s="170" t="s">
        <v>91</v>
      </c>
      <c r="AV557" s="14" t="s">
        <v>91</v>
      </c>
      <c r="AW557" s="14" t="s">
        <v>36</v>
      </c>
      <c r="AX557" s="14" t="s">
        <v>81</v>
      </c>
      <c r="AY557" s="170" t="s">
        <v>140</v>
      </c>
    </row>
    <row r="558" spans="1:65" s="14" customFormat="1" ht="11.25">
      <c r="B558" s="169"/>
      <c r="D558" s="155" t="s">
        <v>218</v>
      </c>
      <c r="E558" s="170" t="s">
        <v>1</v>
      </c>
      <c r="F558" s="171" t="s">
        <v>853</v>
      </c>
      <c r="H558" s="172">
        <v>6.8579999999999997</v>
      </c>
      <c r="L558" s="169"/>
      <c r="M558" s="173"/>
      <c r="N558" s="174"/>
      <c r="O558" s="174"/>
      <c r="P558" s="174"/>
      <c r="Q558" s="174"/>
      <c r="R558" s="174"/>
      <c r="S558" s="174"/>
      <c r="T558" s="175"/>
      <c r="AT558" s="170" t="s">
        <v>218</v>
      </c>
      <c r="AU558" s="170" t="s">
        <v>91</v>
      </c>
      <c r="AV558" s="14" t="s">
        <v>91</v>
      </c>
      <c r="AW558" s="14" t="s">
        <v>36</v>
      </c>
      <c r="AX558" s="14" t="s">
        <v>81</v>
      </c>
      <c r="AY558" s="170" t="s">
        <v>140</v>
      </c>
    </row>
    <row r="559" spans="1:65" s="14" customFormat="1" ht="11.25">
      <c r="B559" s="169"/>
      <c r="D559" s="155" t="s">
        <v>218</v>
      </c>
      <c r="E559" s="170" t="s">
        <v>1</v>
      </c>
      <c r="F559" s="171" t="s">
        <v>854</v>
      </c>
      <c r="H559" s="172">
        <v>6.78</v>
      </c>
      <c r="L559" s="169"/>
      <c r="M559" s="173"/>
      <c r="N559" s="174"/>
      <c r="O559" s="174"/>
      <c r="P559" s="174"/>
      <c r="Q559" s="174"/>
      <c r="R559" s="174"/>
      <c r="S559" s="174"/>
      <c r="T559" s="175"/>
      <c r="AT559" s="170" t="s">
        <v>218</v>
      </c>
      <c r="AU559" s="170" t="s">
        <v>91</v>
      </c>
      <c r="AV559" s="14" t="s">
        <v>91</v>
      </c>
      <c r="AW559" s="14" t="s">
        <v>36</v>
      </c>
      <c r="AX559" s="14" t="s">
        <v>81</v>
      </c>
      <c r="AY559" s="170" t="s">
        <v>140</v>
      </c>
    </row>
    <row r="560" spans="1:65" s="14" customFormat="1" ht="11.25">
      <c r="B560" s="169"/>
      <c r="D560" s="155" t="s">
        <v>218</v>
      </c>
      <c r="E560" s="170" t="s">
        <v>1</v>
      </c>
      <c r="F560" s="171" t="s">
        <v>855</v>
      </c>
      <c r="H560" s="172">
        <v>6.6660000000000004</v>
      </c>
      <c r="L560" s="169"/>
      <c r="M560" s="173"/>
      <c r="N560" s="174"/>
      <c r="O560" s="174"/>
      <c r="P560" s="174"/>
      <c r="Q560" s="174"/>
      <c r="R560" s="174"/>
      <c r="S560" s="174"/>
      <c r="T560" s="175"/>
      <c r="AT560" s="170" t="s">
        <v>218</v>
      </c>
      <c r="AU560" s="170" t="s">
        <v>91</v>
      </c>
      <c r="AV560" s="14" t="s">
        <v>91</v>
      </c>
      <c r="AW560" s="14" t="s">
        <v>36</v>
      </c>
      <c r="AX560" s="14" t="s">
        <v>81</v>
      </c>
      <c r="AY560" s="170" t="s">
        <v>140</v>
      </c>
    </row>
    <row r="561" spans="1:65" s="14" customFormat="1" ht="11.25">
      <c r="B561" s="169"/>
      <c r="D561" s="155" t="s">
        <v>218</v>
      </c>
      <c r="E561" s="170" t="s">
        <v>1</v>
      </c>
      <c r="F561" s="171" t="s">
        <v>856</v>
      </c>
      <c r="H561" s="172">
        <v>6.57</v>
      </c>
      <c r="L561" s="169"/>
      <c r="M561" s="173"/>
      <c r="N561" s="174"/>
      <c r="O561" s="174"/>
      <c r="P561" s="174"/>
      <c r="Q561" s="174"/>
      <c r="R561" s="174"/>
      <c r="S561" s="174"/>
      <c r="T561" s="175"/>
      <c r="AT561" s="170" t="s">
        <v>218</v>
      </c>
      <c r="AU561" s="170" t="s">
        <v>91</v>
      </c>
      <c r="AV561" s="14" t="s">
        <v>91</v>
      </c>
      <c r="AW561" s="14" t="s">
        <v>36</v>
      </c>
      <c r="AX561" s="14" t="s">
        <v>81</v>
      </c>
      <c r="AY561" s="170" t="s">
        <v>140</v>
      </c>
    </row>
    <row r="562" spans="1:65" s="14" customFormat="1" ht="11.25">
      <c r="B562" s="169"/>
      <c r="D562" s="155" t="s">
        <v>218</v>
      </c>
      <c r="E562" s="170" t="s">
        <v>1</v>
      </c>
      <c r="F562" s="171" t="s">
        <v>857</v>
      </c>
      <c r="H562" s="172">
        <v>7.4459999999999997</v>
      </c>
      <c r="L562" s="169"/>
      <c r="M562" s="173"/>
      <c r="N562" s="174"/>
      <c r="O562" s="174"/>
      <c r="P562" s="174"/>
      <c r="Q562" s="174"/>
      <c r="R562" s="174"/>
      <c r="S562" s="174"/>
      <c r="T562" s="175"/>
      <c r="AT562" s="170" t="s">
        <v>218</v>
      </c>
      <c r="AU562" s="170" t="s">
        <v>91</v>
      </c>
      <c r="AV562" s="14" t="s">
        <v>91</v>
      </c>
      <c r="AW562" s="14" t="s">
        <v>36</v>
      </c>
      <c r="AX562" s="14" t="s">
        <v>81</v>
      </c>
      <c r="AY562" s="170" t="s">
        <v>140</v>
      </c>
    </row>
    <row r="563" spans="1:65" s="15" customFormat="1" ht="11.25">
      <c r="B563" s="176"/>
      <c r="D563" s="155" t="s">
        <v>218</v>
      </c>
      <c r="E563" s="177" t="s">
        <v>1</v>
      </c>
      <c r="F563" s="178" t="s">
        <v>225</v>
      </c>
      <c r="H563" s="179">
        <v>40.89</v>
      </c>
      <c r="L563" s="176"/>
      <c r="M563" s="180"/>
      <c r="N563" s="181"/>
      <c r="O563" s="181"/>
      <c r="P563" s="181"/>
      <c r="Q563" s="181"/>
      <c r="R563" s="181"/>
      <c r="S563" s="181"/>
      <c r="T563" s="182"/>
      <c r="AT563" s="177" t="s">
        <v>218</v>
      </c>
      <c r="AU563" s="177" t="s">
        <v>91</v>
      </c>
      <c r="AV563" s="15" t="s">
        <v>165</v>
      </c>
      <c r="AW563" s="15" t="s">
        <v>36</v>
      </c>
      <c r="AX563" s="15" t="s">
        <v>89</v>
      </c>
      <c r="AY563" s="177" t="s">
        <v>140</v>
      </c>
    </row>
    <row r="564" spans="1:65" s="12" customFormat="1" ht="22.9" customHeight="1">
      <c r="B564" s="130"/>
      <c r="D564" s="131" t="s">
        <v>80</v>
      </c>
      <c r="E564" s="140" t="s">
        <v>858</v>
      </c>
      <c r="F564" s="140" t="s">
        <v>859</v>
      </c>
      <c r="J564" s="141">
        <f>BK564</f>
        <v>0</v>
      </c>
      <c r="L564" s="130"/>
      <c r="M564" s="134"/>
      <c r="N564" s="135"/>
      <c r="O564" s="135"/>
      <c r="P564" s="136">
        <f>SUM(P565:P569)</f>
        <v>101.43178800000001</v>
      </c>
      <c r="Q564" s="135"/>
      <c r="R564" s="136">
        <f>SUM(R565:R569)</f>
        <v>0.69385596000000005</v>
      </c>
      <c r="S564" s="135"/>
      <c r="T564" s="137">
        <f>SUM(T565:T569)</f>
        <v>8.9838000000000001E-2</v>
      </c>
      <c r="AR564" s="131" t="s">
        <v>91</v>
      </c>
      <c r="AT564" s="138" t="s">
        <v>80</v>
      </c>
      <c r="AU564" s="138" t="s">
        <v>89</v>
      </c>
      <c r="AY564" s="131" t="s">
        <v>140</v>
      </c>
      <c r="BK564" s="139">
        <f>SUM(BK565:BK569)</f>
        <v>0</v>
      </c>
    </row>
    <row r="565" spans="1:65" s="2" customFormat="1" ht="16.5" customHeight="1">
      <c r="A565" s="31"/>
      <c r="B565" s="142"/>
      <c r="C565" s="143" t="s">
        <v>860</v>
      </c>
      <c r="D565" s="143" t="s">
        <v>143</v>
      </c>
      <c r="E565" s="144" t="s">
        <v>861</v>
      </c>
      <c r="F565" s="145" t="s">
        <v>862</v>
      </c>
      <c r="G565" s="146" t="s">
        <v>216</v>
      </c>
      <c r="H565" s="147">
        <v>289.8</v>
      </c>
      <c r="I565" s="148"/>
      <c r="J565" s="148">
        <f>ROUND(I565*H565,2)</f>
        <v>0</v>
      </c>
      <c r="K565" s="145" t="s">
        <v>147</v>
      </c>
      <c r="L565" s="32"/>
      <c r="M565" s="149" t="s">
        <v>1</v>
      </c>
      <c r="N565" s="150" t="s">
        <v>46</v>
      </c>
      <c r="O565" s="151">
        <v>7.3999999999999996E-2</v>
      </c>
      <c r="P565" s="151">
        <f>O565*H565</f>
        <v>21.4452</v>
      </c>
      <c r="Q565" s="151">
        <v>1E-3</v>
      </c>
      <c r="R565" s="151">
        <f>Q565*H565</f>
        <v>0.2898</v>
      </c>
      <c r="S565" s="151">
        <v>3.1E-4</v>
      </c>
      <c r="T565" s="152">
        <f>S565*H565</f>
        <v>8.9838000000000001E-2</v>
      </c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R565" s="153" t="s">
        <v>306</v>
      </c>
      <c r="AT565" s="153" t="s">
        <v>143</v>
      </c>
      <c r="AU565" s="153" t="s">
        <v>91</v>
      </c>
      <c r="AY565" s="18" t="s">
        <v>140</v>
      </c>
      <c r="BE565" s="154">
        <f>IF(N565="základní",J565,0)</f>
        <v>0</v>
      </c>
      <c r="BF565" s="154">
        <f>IF(N565="snížená",J565,0)</f>
        <v>0</v>
      </c>
      <c r="BG565" s="154">
        <f>IF(N565="zákl. přenesená",J565,0)</f>
        <v>0</v>
      </c>
      <c r="BH565" s="154">
        <f>IF(N565="sníž. přenesená",J565,0)</f>
        <v>0</v>
      </c>
      <c r="BI565" s="154">
        <f>IF(N565="nulová",J565,0)</f>
        <v>0</v>
      </c>
      <c r="BJ565" s="18" t="s">
        <v>89</v>
      </c>
      <c r="BK565" s="154">
        <f>ROUND(I565*H565,2)</f>
        <v>0</v>
      </c>
      <c r="BL565" s="18" t="s">
        <v>306</v>
      </c>
      <c r="BM565" s="153" t="s">
        <v>863</v>
      </c>
    </row>
    <row r="566" spans="1:65" s="14" customFormat="1" ht="11.25">
      <c r="B566" s="169"/>
      <c r="D566" s="155" t="s">
        <v>218</v>
      </c>
      <c r="E566" s="170" t="s">
        <v>1</v>
      </c>
      <c r="F566" s="171" t="s">
        <v>398</v>
      </c>
      <c r="H566" s="172">
        <v>289.8</v>
      </c>
      <c r="L566" s="169"/>
      <c r="M566" s="173"/>
      <c r="N566" s="174"/>
      <c r="O566" s="174"/>
      <c r="P566" s="174"/>
      <c r="Q566" s="174"/>
      <c r="R566" s="174"/>
      <c r="S566" s="174"/>
      <c r="T566" s="175"/>
      <c r="AT566" s="170" t="s">
        <v>218</v>
      </c>
      <c r="AU566" s="170" t="s">
        <v>91</v>
      </c>
      <c r="AV566" s="14" t="s">
        <v>91</v>
      </c>
      <c r="AW566" s="14" t="s">
        <v>36</v>
      </c>
      <c r="AX566" s="14" t="s">
        <v>81</v>
      </c>
      <c r="AY566" s="170" t="s">
        <v>140</v>
      </c>
    </row>
    <row r="567" spans="1:65" s="15" customFormat="1" ht="11.25">
      <c r="B567" s="176"/>
      <c r="D567" s="155" t="s">
        <v>218</v>
      </c>
      <c r="E567" s="177" t="s">
        <v>1</v>
      </c>
      <c r="F567" s="178" t="s">
        <v>225</v>
      </c>
      <c r="H567" s="179">
        <v>289.8</v>
      </c>
      <c r="L567" s="176"/>
      <c r="M567" s="180"/>
      <c r="N567" s="181"/>
      <c r="O567" s="181"/>
      <c r="P567" s="181"/>
      <c r="Q567" s="181"/>
      <c r="R567" s="181"/>
      <c r="S567" s="181"/>
      <c r="T567" s="182"/>
      <c r="AT567" s="177" t="s">
        <v>218</v>
      </c>
      <c r="AU567" s="177" t="s">
        <v>91</v>
      </c>
      <c r="AV567" s="15" t="s">
        <v>165</v>
      </c>
      <c r="AW567" s="15" t="s">
        <v>36</v>
      </c>
      <c r="AX567" s="15" t="s">
        <v>89</v>
      </c>
      <c r="AY567" s="177" t="s">
        <v>140</v>
      </c>
    </row>
    <row r="568" spans="1:65" s="2" customFormat="1" ht="16.5" customHeight="1">
      <c r="A568" s="31"/>
      <c r="B568" s="142"/>
      <c r="C568" s="143" t="s">
        <v>864</v>
      </c>
      <c r="D568" s="143" t="s">
        <v>143</v>
      </c>
      <c r="E568" s="144" t="s">
        <v>865</v>
      </c>
      <c r="F568" s="145" t="s">
        <v>866</v>
      </c>
      <c r="G568" s="146" t="s">
        <v>216</v>
      </c>
      <c r="H568" s="147">
        <v>824.60400000000004</v>
      </c>
      <c r="I568" s="148"/>
      <c r="J568" s="148">
        <f>ROUND(I568*H568,2)</f>
        <v>0</v>
      </c>
      <c r="K568" s="145" t="s">
        <v>147</v>
      </c>
      <c r="L568" s="32"/>
      <c r="M568" s="149" t="s">
        <v>1</v>
      </c>
      <c r="N568" s="150" t="s">
        <v>46</v>
      </c>
      <c r="O568" s="151">
        <v>3.3000000000000002E-2</v>
      </c>
      <c r="P568" s="151">
        <f>O568*H568</f>
        <v>27.211932000000001</v>
      </c>
      <c r="Q568" s="151">
        <v>2.0000000000000001E-4</v>
      </c>
      <c r="R568" s="151">
        <f>Q568*H568</f>
        <v>0.16492080000000001</v>
      </c>
      <c r="S568" s="151">
        <v>0</v>
      </c>
      <c r="T568" s="152">
        <f>S568*H568</f>
        <v>0</v>
      </c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R568" s="153" t="s">
        <v>306</v>
      </c>
      <c r="AT568" s="153" t="s">
        <v>143</v>
      </c>
      <c r="AU568" s="153" t="s">
        <v>91</v>
      </c>
      <c r="AY568" s="18" t="s">
        <v>140</v>
      </c>
      <c r="BE568" s="154">
        <f>IF(N568="základní",J568,0)</f>
        <v>0</v>
      </c>
      <c r="BF568" s="154">
        <f>IF(N568="snížená",J568,0)</f>
        <v>0</v>
      </c>
      <c r="BG568" s="154">
        <f>IF(N568="zákl. přenesená",J568,0)</f>
        <v>0</v>
      </c>
      <c r="BH568" s="154">
        <f>IF(N568="sníž. přenesená",J568,0)</f>
        <v>0</v>
      </c>
      <c r="BI568" s="154">
        <f>IF(N568="nulová",J568,0)</f>
        <v>0</v>
      </c>
      <c r="BJ568" s="18" t="s">
        <v>89</v>
      </c>
      <c r="BK568" s="154">
        <f>ROUND(I568*H568,2)</f>
        <v>0</v>
      </c>
      <c r="BL568" s="18" t="s">
        <v>306</v>
      </c>
      <c r="BM568" s="153" t="s">
        <v>867</v>
      </c>
    </row>
    <row r="569" spans="1:65" s="2" customFormat="1" ht="16.5" customHeight="1">
      <c r="A569" s="31"/>
      <c r="B569" s="142"/>
      <c r="C569" s="143" t="s">
        <v>868</v>
      </c>
      <c r="D569" s="143" t="s">
        <v>143</v>
      </c>
      <c r="E569" s="144" t="s">
        <v>869</v>
      </c>
      <c r="F569" s="145" t="s">
        <v>870</v>
      </c>
      <c r="G569" s="146" t="s">
        <v>216</v>
      </c>
      <c r="H569" s="147">
        <v>824.60400000000004</v>
      </c>
      <c r="I569" s="148"/>
      <c r="J569" s="148">
        <f>ROUND(I569*H569,2)</f>
        <v>0</v>
      </c>
      <c r="K569" s="145" t="s">
        <v>147</v>
      </c>
      <c r="L569" s="32"/>
      <c r="M569" s="149" t="s">
        <v>1</v>
      </c>
      <c r="N569" s="150" t="s">
        <v>46</v>
      </c>
      <c r="O569" s="151">
        <v>6.4000000000000001E-2</v>
      </c>
      <c r="P569" s="151">
        <f>O569*H569</f>
        <v>52.774656</v>
      </c>
      <c r="Q569" s="151">
        <v>2.9E-4</v>
      </c>
      <c r="R569" s="151">
        <f>Q569*H569</f>
        <v>0.23913516000000001</v>
      </c>
      <c r="S569" s="151">
        <v>0</v>
      </c>
      <c r="T569" s="152">
        <f>S569*H569</f>
        <v>0</v>
      </c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R569" s="153" t="s">
        <v>306</v>
      </c>
      <c r="AT569" s="153" t="s">
        <v>143</v>
      </c>
      <c r="AU569" s="153" t="s">
        <v>91</v>
      </c>
      <c r="AY569" s="18" t="s">
        <v>140</v>
      </c>
      <c r="BE569" s="154">
        <f>IF(N569="základní",J569,0)</f>
        <v>0</v>
      </c>
      <c r="BF569" s="154">
        <f>IF(N569="snížená",J569,0)</f>
        <v>0</v>
      </c>
      <c r="BG569" s="154">
        <f>IF(N569="zákl. přenesená",J569,0)</f>
        <v>0</v>
      </c>
      <c r="BH569" s="154">
        <f>IF(N569="sníž. přenesená",J569,0)</f>
        <v>0</v>
      </c>
      <c r="BI569" s="154">
        <f>IF(N569="nulová",J569,0)</f>
        <v>0</v>
      </c>
      <c r="BJ569" s="18" t="s">
        <v>89</v>
      </c>
      <c r="BK569" s="154">
        <f>ROUND(I569*H569,2)</f>
        <v>0</v>
      </c>
      <c r="BL569" s="18" t="s">
        <v>306</v>
      </c>
      <c r="BM569" s="153" t="s">
        <v>871</v>
      </c>
    </row>
    <row r="570" spans="1:65" s="12" customFormat="1" ht="25.9" customHeight="1">
      <c r="B570" s="130"/>
      <c r="D570" s="131" t="s">
        <v>80</v>
      </c>
      <c r="E570" s="132" t="s">
        <v>872</v>
      </c>
      <c r="F570" s="132" t="s">
        <v>872</v>
      </c>
      <c r="J570" s="133">
        <f>BK570</f>
        <v>0</v>
      </c>
      <c r="L570" s="130"/>
      <c r="M570" s="134"/>
      <c r="N570" s="135"/>
      <c r="O570" s="135"/>
      <c r="P570" s="136">
        <f>P571</f>
        <v>0</v>
      </c>
      <c r="Q570" s="135"/>
      <c r="R570" s="136">
        <f>R571</f>
        <v>0</v>
      </c>
      <c r="S570" s="135"/>
      <c r="T570" s="137">
        <f>T571</f>
        <v>0</v>
      </c>
      <c r="AR570" s="131" t="s">
        <v>165</v>
      </c>
      <c r="AT570" s="138" t="s">
        <v>80</v>
      </c>
      <c r="AU570" s="138" t="s">
        <v>81</v>
      </c>
      <c r="AY570" s="131" t="s">
        <v>140</v>
      </c>
      <c r="BK570" s="139">
        <f>BK571</f>
        <v>0</v>
      </c>
    </row>
    <row r="571" spans="1:65" s="12" customFormat="1" ht="22.9" customHeight="1">
      <c r="B571" s="130"/>
      <c r="D571" s="131" t="s">
        <v>80</v>
      </c>
      <c r="E571" s="140" t="s">
        <v>873</v>
      </c>
      <c r="F571" s="140" t="s">
        <v>874</v>
      </c>
      <c r="J571" s="141">
        <f>BK571</f>
        <v>0</v>
      </c>
      <c r="L571" s="130"/>
      <c r="M571" s="134"/>
      <c r="N571" s="135"/>
      <c r="O571" s="135"/>
      <c r="P571" s="136">
        <f>SUM(P572:P597)</f>
        <v>0</v>
      </c>
      <c r="Q571" s="135"/>
      <c r="R571" s="136">
        <f>SUM(R572:R597)</f>
        <v>0</v>
      </c>
      <c r="S571" s="135"/>
      <c r="T571" s="137">
        <f>SUM(T572:T597)</f>
        <v>0</v>
      </c>
      <c r="AR571" s="131" t="s">
        <v>165</v>
      </c>
      <c r="AT571" s="138" t="s">
        <v>80</v>
      </c>
      <c r="AU571" s="138" t="s">
        <v>89</v>
      </c>
      <c r="AY571" s="131" t="s">
        <v>140</v>
      </c>
      <c r="BK571" s="139">
        <f>SUM(BK572:BK597)</f>
        <v>0</v>
      </c>
    </row>
    <row r="572" spans="1:65" s="2" customFormat="1" ht="16.5" customHeight="1">
      <c r="A572" s="31"/>
      <c r="B572" s="142"/>
      <c r="C572" s="143" t="s">
        <v>875</v>
      </c>
      <c r="D572" s="143" t="s">
        <v>143</v>
      </c>
      <c r="E572" s="144" t="s">
        <v>876</v>
      </c>
      <c r="F572" s="145" t="s">
        <v>877</v>
      </c>
      <c r="G572" s="146" t="s">
        <v>638</v>
      </c>
      <c r="H572" s="147">
        <v>10</v>
      </c>
      <c r="I572" s="148"/>
      <c r="J572" s="148">
        <f>ROUND(I572*H572,2)</f>
        <v>0</v>
      </c>
      <c r="K572" s="145" t="s">
        <v>287</v>
      </c>
      <c r="L572" s="32"/>
      <c r="M572" s="149" t="s">
        <v>1</v>
      </c>
      <c r="N572" s="150" t="s">
        <v>46</v>
      </c>
      <c r="O572" s="151">
        <v>0</v>
      </c>
      <c r="P572" s="151">
        <f>O572*H572</f>
        <v>0</v>
      </c>
      <c r="Q572" s="151">
        <v>0</v>
      </c>
      <c r="R572" s="151">
        <f>Q572*H572</f>
        <v>0</v>
      </c>
      <c r="S572" s="151">
        <v>0</v>
      </c>
      <c r="T572" s="152">
        <f>S572*H572</f>
        <v>0</v>
      </c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R572" s="153" t="s">
        <v>165</v>
      </c>
      <c r="AT572" s="153" t="s">
        <v>143</v>
      </c>
      <c r="AU572" s="153" t="s">
        <v>91</v>
      </c>
      <c r="AY572" s="18" t="s">
        <v>140</v>
      </c>
      <c r="BE572" s="154">
        <f>IF(N572="základní",J572,0)</f>
        <v>0</v>
      </c>
      <c r="BF572" s="154">
        <f>IF(N572="snížená",J572,0)</f>
        <v>0</v>
      </c>
      <c r="BG572" s="154">
        <f>IF(N572="zákl. přenesená",J572,0)</f>
        <v>0</v>
      </c>
      <c r="BH572" s="154">
        <f>IF(N572="sníž. přenesená",J572,0)</f>
        <v>0</v>
      </c>
      <c r="BI572" s="154">
        <f>IF(N572="nulová",J572,0)</f>
        <v>0</v>
      </c>
      <c r="BJ572" s="18" t="s">
        <v>89</v>
      </c>
      <c r="BK572" s="154">
        <f>ROUND(I572*H572,2)</f>
        <v>0</v>
      </c>
      <c r="BL572" s="18" t="s">
        <v>165</v>
      </c>
      <c r="BM572" s="153" t="s">
        <v>878</v>
      </c>
    </row>
    <row r="573" spans="1:65" s="2" customFormat="1" ht="39">
      <c r="A573" s="31"/>
      <c r="B573" s="32"/>
      <c r="C573" s="31"/>
      <c r="D573" s="155" t="s">
        <v>150</v>
      </c>
      <c r="E573" s="31"/>
      <c r="F573" s="156" t="s">
        <v>879</v>
      </c>
      <c r="G573" s="31"/>
      <c r="H573" s="31"/>
      <c r="I573" s="31"/>
      <c r="J573" s="31"/>
      <c r="K573" s="31"/>
      <c r="L573" s="32"/>
      <c r="M573" s="157"/>
      <c r="N573" s="158"/>
      <c r="O573" s="57"/>
      <c r="P573" s="57"/>
      <c r="Q573" s="57"/>
      <c r="R573" s="57"/>
      <c r="S573" s="57"/>
      <c r="T573" s="58"/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T573" s="18" t="s">
        <v>150</v>
      </c>
      <c r="AU573" s="18" t="s">
        <v>91</v>
      </c>
    </row>
    <row r="574" spans="1:65" s="2" customFormat="1" ht="21.75" customHeight="1">
      <c r="A574" s="31"/>
      <c r="B574" s="142"/>
      <c r="C574" s="143" t="s">
        <v>880</v>
      </c>
      <c r="D574" s="143" t="s">
        <v>143</v>
      </c>
      <c r="E574" s="144" t="s">
        <v>881</v>
      </c>
      <c r="F574" s="145" t="s">
        <v>882</v>
      </c>
      <c r="G574" s="146" t="s">
        <v>638</v>
      </c>
      <c r="H574" s="147">
        <v>1</v>
      </c>
      <c r="I574" s="148"/>
      <c r="J574" s="148">
        <f>ROUND(I574*H574,2)</f>
        <v>0</v>
      </c>
      <c r="K574" s="145" t="s">
        <v>287</v>
      </c>
      <c r="L574" s="32"/>
      <c r="M574" s="149" t="s">
        <v>1</v>
      </c>
      <c r="N574" s="150" t="s">
        <v>46</v>
      </c>
      <c r="O574" s="151">
        <v>0</v>
      </c>
      <c r="P574" s="151">
        <f>O574*H574</f>
        <v>0</v>
      </c>
      <c r="Q574" s="151">
        <v>0</v>
      </c>
      <c r="R574" s="151">
        <f>Q574*H574</f>
        <v>0</v>
      </c>
      <c r="S574" s="151">
        <v>0</v>
      </c>
      <c r="T574" s="152">
        <f>S574*H574</f>
        <v>0</v>
      </c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R574" s="153" t="s">
        <v>165</v>
      </c>
      <c r="AT574" s="153" t="s">
        <v>143</v>
      </c>
      <c r="AU574" s="153" t="s">
        <v>91</v>
      </c>
      <c r="AY574" s="18" t="s">
        <v>140</v>
      </c>
      <c r="BE574" s="154">
        <f>IF(N574="základní",J574,0)</f>
        <v>0</v>
      </c>
      <c r="BF574" s="154">
        <f>IF(N574="snížená",J574,0)</f>
        <v>0</v>
      </c>
      <c r="BG574" s="154">
        <f>IF(N574="zákl. přenesená",J574,0)</f>
        <v>0</v>
      </c>
      <c r="BH574" s="154">
        <f>IF(N574="sníž. přenesená",J574,0)</f>
        <v>0</v>
      </c>
      <c r="BI574" s="154">
        <f>IF(N574="nulová",J574,0)</f>
        <v>0</v>
      </c>
      <c r="BJ574" s="18" t="s">
        <v>89</v>
      </c>
      <c r="BK574" s="154">
        <f>ROUND(I574*H574,2)</f>
        <v>0</v>
      </c>
      <c r="BL574" s="18" t="s">
        <v>165</v>
      </c>
      <c r="BM574" s="153" t="s">
        <v>883</v>
      </c>
    </row>
    <row r="575" spans="1:65" s="2" customFormat="1" ht="39">
      <c r="A575" s="31"/>
      <c r="B575" s="32"/>
      <c r="C575" s="31"/>
      <c r="D575" s="155" t="s">
        <v>150</v>
      </c>
      <c r="E575" s="31"/>
      <c r="F575" s="156" t="s">
        <v>879</v>
      </c>
      <c r="G575" s="31"/>
      <c r="H575" s="31"/>
      <c r="I575" s="31"/>
      <c r="J575" s="31"/>
      <c r="K575" s="31"/>
      <c r="L575" s="32"/>
      <c r="M575" s="157"/>
      <c r="N575" s="158"/>
      <c r="O575" s="57"/>
      <c r="P575" s="57"/>
      <c r="Q575" s="57"/>
      <c r="R575" s="57"/>
      <c r="S575" s="57"/>
      <c r="T575" s="58"/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T575" s="18" t="s">
        <v>150</v>
      </c>
      <c r="AU575" s="18" t="s">
        <v>91</v>
      </c>
    </row>
    <row r="576" spans="1:65" s="2" customFormat="1" ht="16.5" customHeight="1">
      <c r="A576" s="31"/>
      <c r="B576" s="142"/>
      <c r="C576" s="143" t="s">
        <v>884</v>
      </c>
      <c r="D576" s="143" t="s">
        <v>143</v>
      </c>
      <c r="E576" s="144" t="s">
        <v>885</v>
      </c>
      <c r="F576" s="145" t="s">
        <v>886</v>
      </c>
      <c r="G576" s="146" t="s">
        <v>638</v>
      </c>
      <c r="H576" s="147">
        <v>11</v>
      </c>
      <c r="I576" s="148"/>
      <c r="J576" s="148">
        <f>ROUND(I576*H576,2)</f>
        <v>0</v>
      </c>
      <c r="K576" s="145" t="s">
        <v>287</v>
      </c>
      <c r="L576" s="32"/>
      <c r="M576" s="149" t="s">
        <v>1</v>
      </c>
      <c r="N576" s="150" t="s">
        <v>46</v>
      </c>
      <c r="O576" s="151">
        <v>0</v>
      </c>
      <c r="P576" s="151">
        <f>O576*H576</f>
        <v>0</v>
      </c>
      <c r="Q576" s="151">
        <v>0</v>
      </c>
      <c r="R576" s="151">
        <f>Q576*H576</f>
        <v>0</v>
      </c>
      <c r="S576" s="151">
        <v>0</v>
      </c>
      <c r="T576" s="152">
        <f>S576*H576</f>
        <v>0</v>
      </c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R576" s="153" t="s">
        <v>165</v>
      </c>
      <c r="AT576" s="153" t="s">
        <v>143</v>
      </c>
      <c r="AU576" s="153" t="s">
        <v>91</v>
      </c>
      <c r="AY576" s="18" t="s">
        <v>140</v>
      </c>
      <c r="BE576" s="154">
        <f>IF(N576="základní",J576,0)</f>
        <v>0</v>
      </c>
      <c r="BF576" s="154">
        <f>IF(N576="snížená",J576,0)</f>
        <v>0</v>
      </c>
      <c r="BG576" s="154">
        <f>IF(N576="zákl. přenesená",J576,0)</f>
        <v>0</v>
      </c>
      <c r="BH576" s="154">
        <f>IF(N576="sníž. přenesená",J576,0)</f>
        <v>0</v>
      </c>
      <c r="BI576" s="154">
        <f>IF(N576="nulová",J576,0)</f>
        <v>0</v>
      </c>
      <c r="BJ576" s="18" t="s">
        <v>89</v>
      </c>
      <c r="BK576" s="154">
        <f>ROUND(I576*H576,2)</f>
        <v>0</v>
      </c>
      <c r="BL576" s="18" t="s">
        <v>165</v>
      </c>
      <c r="BM576" s="153" t="s">
        <v>887</v>
      </c>
    </row>
    <row r="577" spans="1:65" s="2" customFormat="1" ht="39">
      <c r="A577" s="31"/>
      <c r="B577" s="32"/>
      <c r="C577" s="31"/>
      <c r="D577" s="155" t="s">
        <v>150</v>
      </c>
      <c r="E577" s="31"/>
      <c r="F577" s="156" t="s">
        <v>879</v>
      </c>
      <c r="G577" s="31"/>
      <c r="H577" s="31"/>
      <c r="I577" s="31"/>
      <c r="J577" s="31"/>
      <c r="K577" s="31"/>
      <c r="L577" s="32"/>
      <c r="M577" s="157"/>
      <c r="N577" s="158"/>
      <c r="O577" s="57"/>
      <c r="P577" s="57"/>
      <c r="Q577" s="57"/>
      <c r="R577" s="57"/>
      <c r="S577" s="57"/>
      <c r="T577" s="58"/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T577" s="18" t="s">
        <v>150</v>
      </c>
      <c r="AU577" s="18" t="s">
        <v>91</v>
      </c>
    </row>
    <row r="578" spans="1:65" s="2" customFormat="1" ht="16.5" customHeight="1">
      <c r="A578" s="31"/>
      <c r="B578" s="142"/>
      <c r="C578" s="143" t="s">
        <v>888</v>
      </c>
      <c r="D578" s="143" t="s">
        <v>143</v>
      </c>
      <c r="E578" s="144" t="s">
        <v>889</v>
      </c>
      <c r="F578" s="145" t="s">
        <v>890</v>
      </c>
      <c r="G578" s="146" t="s">
        <v>638</v>
      </c>
      <c r="H578" s="147">
        <v>13</v>
      </c>
      <c r="I578" s="148"/>
      <c r="J578" s="148">
        <f>ROUND(I578*H578,2)</f>
        <v>0</v>
      </c>
      <c r="K578" s="145" t="s">
        <v>287</v>
      </c>
      <c r="L578" s="32"/>
      <c r="M578" s="149" t="s">
        <v>1</v>
      </c>
      <c r="N578" s="150" t="s">
        <v>46</v>
      </c>
      <c r="O578" s="151">
        <v>0</v>
      </c>
      <c r="P578" s="151">
        <f>O578*H578</f>
        <v>0</v>
      </c>
      <c r="Q578" s="151">
        <v>0</v>
      </c>
      <c r="R578" s="151">
        <f>Q578*H578</f>
        <v>0</v>
      </c>
      <c r="S578" s="151">
        <v>0</v>
      </c>
      <c r="T578" s="152">
        <f>S578*H578</f>
        <v>0</v>
      </c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R578" s="153" t="s">
        <v>165</v>
      </c>
      <c r="AT578" s="153" t="s">
        <v>143</v>
      </c>
      <c r="AU578" s="153" t="s">
        <v>91</v>
      </c>
      <c r="AY578" s="18" t="s">
        <v>140</v>
      </c>
      <c r="BE578" s="154">
        <f>IF(N578="základní",J578,0)</f>
        <v>0</v>
      </c>
      <c r="BF578" s="154">
        <f>IF(N578="snížená",J578,0)</f>
        <v>0</v>
      </c>
      <c r="BG578" s="154">
        <f>IF(N578="zákl. přenesená",J578,0)</f>
        <v>0</v>
      </c>
      <c r="BH578" s="154">
        <f>IF(N578="sníž. přenesená",J578,0)</f>
        <v>0</v>
      </c>
      <c r="BI578" s="154">
        <f>IF(N578="nulová",J578,0)</f>
        <v>0</v>
      </c>
      <c r="BJ578" s="18" t="s">
        <v>89</v>
      </c>
      <c r="BK578" s="154">
        <f>ROUND(I578*H578,2)</f>
        <v>0</v>
      </c>
      <c r="BL578" s="18" t="s">
        <v>165</v>
      </c>
      <c r="BM578" s="153" t="s">
        <v>891</v>
      </c>
    </row>
    <row r="579" spans="1:65" s="2" customFormat="1" ht="39">
      <c r="A579" s="31"/>
      <c r="B579" s="32"/>
      <c r="C579" s="31"/>
      <c r="D579" s="155" t="s">
        <v>150</v>
      </c>
      <c r="E579" s="31"/>
      <c r="F579" s="156" t="s">
        <v>879</v>
      </c>
      <c r="G579" s="31"/>
      <c r="H579" s="31"/>
      <c r="I579" s="31"/>
      <c r="J579" s="31"/>
      <c r="K579" s="31"/>
      <c r="L579" s="32"/>
      <c r="M579" s="157"/>
      <c r="N579" s="158"/>
      <c r="O579" s="57"/>
      <c r="P579" s="57"/>
      <c r="Q579" s="57"/>
      <c r="R579" s="57"/>
      <c r="S579" s="57"/>
      <c r="T579" s="58"/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T579" s="18" t="s">
        <v>150</v>
      </c>
      <c r="AU579" s="18" t="s">
        <v>91</v>
      </c>
    </row>
    <row r="580" spans="1:65" s="2" customFormat="1" ht="16.5" customHeight="1">
      <c r="A580" s="31"/>
      <c r="B580" s="142"/>
      <c r="C580" s="143" t="s">
        <v>892</v>
      </c>
      <c r="D580" s="143" t="s">
        <v>143</v>
      </c>
      <c r="E580" s="144" t="s">
        <v>893</v>
      </c>
      <c r="F580" s="145" t="s">
        <v>894</v>
      </c>
      <c r="G580" s="146" t="s">
        <v>638</v>
      </c>
      <c r="H580" s="147">
        <v>13</v>
      </c>
      <c r="I580" s="148"/>
      <c r="J580" s="148">
        <f>ROUND(I580*H580,2)</f>
        <v>0</v>
      </c>
      <c r="K580" s="145" t="s">
        <v>287</v>
      </c>
      <c r="L580" s="32"/>
      <c r="M580" s="149" t="s">
        <v>1</v>
      </c>
      <c r="N580" s="150" t="s">
        <v>46</v>
      </c>
      <c r="O580" s="151">
        <v>0</v>
      </c>
      <c r="P580" s="151">
        <f>O580*H580</f>
        <v>0</v>
      </c>
      <c r="Q580" s="151">
        <v>0</v>
      </c>
      <c r="R580" s="151">
        <f>Q580*H580</f>
        <v>0</v>
      </c>
      <c r="S580" s="151">
        <v>0</v>
      </c>
      <c r="T580" s="152">
        <f>S580*H580</f>
        <v>0</v>
      </c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R580" s="153" t="s">
        <v>165</v>
      </c>
      <c r="AT580" s="153" t="s">
        <v>143</v>
      </c>
      <c r="AU580" s="153" t="s">
        <v>91</v>
      </c>
      <c r="AY580" s="18" t="s">
        <v>140</v>
      </c>
      <c r="BE580" s="154">
        <f>IF(N580="základní",J580,0)</f>
        <v>0</v>
      </c>
      <c r="BF580" s="154">
        <f>IF(N580="snížená",J580,0)</f>
        <v>0</v>
      </c>
      <c r="BG580" s="154">
        <f>IF(N580="zákl. přenesená",J580,0)</f>
        <v>0</v>
      </c>
      <c r="BH580" s="154">
        <f>IF(N580="sníž. přenesená",J580,0)</f>
        <v>0</v>
      </c>
      <c r="BI580" s="154">
        <f>IF(N580="nulová",J580,0)</f>
        <v>0</v>
      </c>
      <c r="BJ580" s="18" t="s">
        <v>89</v>
      </c>
      <c r="BK580" s="154">
        <f>ROUND(I580*H580,2)</f>
        <v>0</v>
      </c>
      <c r="BL580" s="18" t="s">
        <v>165</v>
      </c>
      <c r="BM580" s="153" t="s">
        <v>895</v>
      </c>
    </row>
    <row r="581" spans="1:65" s="2" customFormat="1" ht="39">
      <c r="A581" s="31"/>
      <c r="B581" s="32"/>
      <c r="C581" s="31"/>
      <c r="D581" s="155" t="s">
        <v>150</v>
      </c>
      <c r="E581" s="31"/>
      <c r="F581" s="156" t="s">
        <v>879</v>
      </c>
      <c r="G581" s="31"/>
      <c r="H581" s="31"/>
      <c r="I581" s="31"/>
      <c r="J581" s="31"/>
      <c r="K581" s="31"/>
      <c r="L581" s="32"/>
      <c r="M581" s="157"/>
      <c r="N581" s="158"/>
      <c r="O581" s="57"/>
      <c r="P581" s="57"/>
      <c r="Q581" s="57"/>
      <c r="R581" s="57"/>
      <c r="S581" s="57"/>
      <c r="T581" s="58"/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T581" s="18" t="s">
        <v>150</v>
      </c>
      <c r="AU581" s="18" t="s">
        <v>91</v>
      </c>
    </row>
    <row r="582" spans="1:65" s="2" customFormat="1" ht="16.5" customHeight="1">
      <c r="A582" s="31"/>
      <c r="B582" s="142"/>
      <c r="C582" s="143" t="s">
        <v>896</v>
      </c>
      <c r="D582" s="143" t="s">
        <v>143</v>
      </c>
      <c r="E582" s="144" t="s">
        <v>897</v>
      </c>
      <c r="F582" s="145" t="s">
        <v>898</v>
      </c>
      <c r="G582" s="146" t="s">
        <v>638</v>
      </c>
      <c r="H582" s="147">
        <v>5</v>
      </c>
      <c r="I582" s="148"/>
      <c r="J582" s="148">
        <f>ROUND(I582*H582,2)</f>
        <v>0</v>
      </c>
      <c r="K582" s="145" t="s">
        <v>287</v>
      </c>
      <c r="L582" s="32"/>
      <c r="M582" s="149" t="s">
        <v>1</v>
      </c>
      <c r="N582" s="150" t="s">
        <v>46</v>
      </c>
      <c r="O582" s="151">
        <v>0</v>
      </c>
      <c r="P582" s="151">
        <f>O582*H582</f>
        <v>0</v>
      </c>
      <c r="Q582" s="151">
        <v>0</v>
      </c>
      <c r="R582" s="151">
        <f>Q582*H582</f>
        <v>0</v>
      </c>
      <c r="S582" s="151">
        <v>0</v>
      </c>
      <c r="T582" s="152">
        <f>S582*H582</f>
        <v>0</v>
      </c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R582" s="153" t="s">
        <v>165</v>
      </c>
      <c r="AT582" s="153" t="s">
        <v>143</v>
      </c>
      <c r="AU582" s="153" t="s">
        <v>91</v>
      </c>
      <c r="AY582" s="18" t="s">
        <v>140</v>
      </c>
      <c r="BE582" s="154">
        <f>IF(N582="základní",J582,0)</f>
        <v>0</v>
      </c>
      <c r="BF582" s="154">
        <f>IF(N582="snížená",J582,0)</f>
        <v>0</v>
      </c>
      <c r="BG582" s="154">
        <f>IF(N582="zákl. přenesená",J582,0)</f>
        <v>0</v>
      </c>
      <c r="BH582" s="154">
        <f>IF(N582="sníž. přenesená",J582,0)</f>
        <v>0</v>
      </c>
      <c r="BI582" s="154">
        <f>IF(N582="nulová",J582,0)</f>
        <v>0</v>
      </c>
      <c r="BJ582" s="18" t="s">
        <v>89</v>
      </c>
      <c r="BK582" s="154">
        <f>ROUND(I582*H582,2)</f>
        <v>0</v>
      </c>
      <c r="BL582" s="18" t="s">
        <v>165</v>
      </c>
      <c r="BM582" s="153" t="s">
        <v>899</v>
      </c>
    </row>
    <row r="583" spans="1:65" s="2" customFormat="1" ht="39">
      <c r="A583" s="31"/>
      <c r="B583" s="32"/>
      <c r="C583" s="31"/>
      <c r="D583" s="155" t="s">
        <v>150</v>
      </c>
      <c r="E583" s="31"/>
      <c r="F583" s="156" t="s">
        <v>879</v>
      </c>
      <c r="G583" s="31"/>
      <c r="H583" s="31"/>
      <c r="I583" s="31"/>
      <c r="J583" s="31"/>
      <c r="K583" s="31"/>
      <c r="L583" s="32"/>
      <c r="M583" s="157"/>
      <c r="N583" s="158"/>
      <c r="O583" s="57"/>
      <c r="P583" s="57"/>
      <c r="Q583" s="57"/>
      <c r="R583" s="57"/>
      <c r="S583" s="57"/>
      <c r="T583" s="58"/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T583" s="18" t="s">
        <v>150</v>
      </c>
      <c r="AU583" s="18" t="s">
        <v>91</v>
      </c>
    </row>
    <row r="584" spans="1:65" s="2" customFormat="1" ht="16.5" customHeight="1">
      <c r="A584" s="31"/>
      <c r="B584" s="142"/>
      <c r="C584" s="143" t="s">
        <v>900</v>
      </c>
      <c r="D584" s="143" t="s">
        <v>143</v>
      </c>
      <c r="E584" s="144" t="s">
        <v>901</v>
      </c>
      <c r="F584" s="145" t="s">
        <v>902</v>
      </c>
      <c r="G584" s="146" t="s">
        <v>638</v>
      </c>
      <c r="H584" s="147">
        <v>13</v>
      </c>
      <c r="I584" s="148"/>
      <c r="J584" s="148">
        <f>ROUND(I584*H584,2)</f>
        <v>0</v>
      </c>
      <c r="K584" s="145" t="s">
        <v>287</v>
      </c>
      <c r="L584" s="32"/>
      <c r="M584" s="149" t="s">
        <v>1</v>
      </c>
      <c r="N584" s="150" t="s">
        <v>46</v>
      </c>
      <c r="O584" s="151">
        <v>0</v>
      </c>
      <c r="P584" s="151">
        <f>O584*H584</f>
        <v>0</v>
      </c>
      <c r="Q584" s="151">
        <v>0</v>
      </c>
      <c r="R584" s="151">
        <f>Q584*H584</f>
        <v>0</v>
      </c>
      <c r="S584" s="151">
        <v>0</v>
      </c>
      <c r="T584" s="152">
        <f>S584*H584</f>
        <v>0</v>
      </c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R584" s="153" t="s">
        <v>165</v>
      </c>
      <c r="AT584" s="153" t="s">
        <v>143</v>
      </c>
      <c r="AU584" s="153" t="s">
        <v>91</v>
      </c>
      <c r="AY584" s="18" t="s">
        <v>140</v>
      </c>
      <c r="BE584" s="154">
        <f>IF(N584="základní",J584,0)</f>
        <v>0</v>
      </c>
      <c r="BF584" s="154">
        <f>IF(N584="snížená",J584,0)</f>
        <v>0</v>
      </c>
      <c r="BG584" s="154">
        <f>IF(N584="zákl. přenesená",J584,0)</f>
        <v>0</v>
      </c>
      <c r="BH584" s="154">
        <f>IF(N584="sníž. přenesená",J584,0)</f>
        <v>0</v>
      </c>
      <c r="BI584" s="154">
        <f>IF(N584="nulová",J584,0)</f>
        <v>0</v>
      </c>
      <c r="BJ584" s="18" t="s">
        <v>89</v>
      </c>
      <c r="BK584" s="154">
        <f>ROUND(I584*H584,2)</f>
        <v>0</v>
      </c>
      <c r="BL584" s="18" t="s">
        <v>165</v>
      </c>
      <c r="BM584" s="153" t="s">
        <v>903</v>
      </c>
    </row>
    <row r="585" spans="1:65" s="2" customFormat="1" ht="39">
      <c r="A585" s="31"/>
      <c r="B585" s="32"/>
      <c r="C585" s="31"/>
      <c r="D585" s="155" t="s">
        <v>150</v>
      </c>
      <c r="E585" s="31"/>
      <c r="F585" s="156" t="s">
        <v>879</v>
      </c>
      <c r="G585" s="31"/>
      <c r="H585" s="31"/>
      <c r="I585" s="31"/>
      <c r="J585" s="31"/>
      <c r="K585" s="31"/>
      <c r="L585" s="32"/>
      <c r="M585" s="157"/>
      <c r="N585" s="158"/>
      <c r="O585" s="57"/>
      <c r="P585" s="57"/>
      <c r="Q585" s="57"/>
      <c r="R585" s="57"/>
      <c r="S585" s="57"/>
      <c r="T585" s="58"/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T585" s="18" t="s">
        <v>150</v>
      </c>
      <c r="AU585" s="18" t="s">
        <v>91</v>
      </c>
    </row>
    <row r="586" spans="1:65" s="2" customFormat="1" ht="16.5" customHeight="1">
      <c r="A586" s="31"/>
      <c r="B586" s="142"/>
      <c r="C586" s="143" t="s">
        <v>904</v>
      </c>
      <c r="D586" s="143" t="s">
        <v>143</v>
      </c>
      <c r="E586" s="144" t="s">
        <v>905</v>
      </c>
      <c r="F586" s="145" t="s">
        <v>906</v>
      </c>
      <c r="G586" s="146" t="s">
        <v>638</v>
      </c>
      <c r="H586" s="147">
        <v>5</v>
      </c>
      <c r="I586" s="148"/>
      <c r="J586" s="148">
        <f>ROUND(I586*H586,2)</f>
        <v>0</v>
      </c>
      <c r="K586" s="145" t="s">
        <v>287</v>
      </c>
      <c r="L586" s="32"/>
      <c r="M586" s="149" t="s">
        <v>1</v>
      </c>
      <c r="N586" s="150" t="s">
        <v>46</v>
      </c>
      <c r="O586" s="151">
        <v>0</v>
      </c>
      <c r="P586" s="151">
        <f>O586*H586</f>
        <v>0</v>
      </c>
      <c r="Q586" s="151">
        <v>0</v>
      </c>
      <c r="R586" s="151">
        <f>Q586*H586</f>
        <v>0</v>
      </c>
      <c r="S586" s="151">
        <v>0</v>
      </c>
      <c r="T586" s="152">
        <f>S586*H586</f>
        <v>0</v>
      </c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R586" s="153" t="s">
        <v>165</v>
      </c>
      <c r="AT586" s="153" t="s">
        <v>143</v>
      </c>
      <c r="AU586" s="153" t="s">
        <v>91</v>
      </c>
      <c r="AY586" s="18" t="s">
        <v>140</v>
      </c>
      <c r="BE586" s="154">
        <f>IF(N586="základní",J586,0)</f>
        <v>0</v>
      </c>
      <c r="BF586" s="154">
        <f>IF(N586="snížená",J586,0)</f>
        <v>0</v>
      </c>
      <c r="BG586" s="154">
        <f>IF(N586="zákl. přenesená",J586,0)</f>
        <v>0</v>
      </c>
      <c r="BH586" s="154">
        <f>IF(N586="sníž. přenesená",J586,0)</f>
        <v>0</v>
      </c>
      <c r="BI586" s="154">
        <f>IF(N586="nulová",J586,0)</f>
        <v>0</v>
      </c>
      <c r="BJ586" s="18" t="s">
        <v>89</v>
      </c>
      <c r="BK586" s="154">
        <f>ROUND(I586*H586,2)</f>
        <v>0</v>
      </c>
      <c r="BL586" s="18" t="s">
        <v>165</v>
      </c>
      <c r="BM586" s="153" t="s">
        <v>907</v>
      </c>
    </row>
    <row r="587" spans="1:65" s="2" customFormat="1" ht="39">
      <c r="A587" s="31"/>
      <c r="B587" s="32"/>
      <c r="C587" s="31"/>
      <c r="D587" s="155" t="s">
        <v>150</v>
      </c>
      <c r="E587" s="31"/>
      <c r="F587" s="156" t="s">
        <v>879</v>
      </c>
      <c r="G587" s="31"/>
      <c r="H587" s="31"/>
      <c r="I587" s="31"/>
      <c r="J587" s="31"/>
      <c r="K587" s="31"/>
      <c r="L587" s="32"/>
      <c r="M587" s="157"/>
      <c r="N587" s="158"/>
      <c r="O587" s="57"/>
      <c r="P587" s="57"/>
      <c r="Q587" s="57"/>
      <c r="R587" s="57"/>
      <c r="S587" s="57"/>
      <c r="T587" s="58"/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T587" s="18" t="s">
        <v>150</v>
      </c>
      <c r="AU587" s="18" t="s">
        <v>91</v>
      </c>
    </row>
    <row r="588" spans="1:65" s="2" customFormat="1" ht="16.5" customHeight="1">
      <c r="A588" s="31"/>
      <c r="B588" s="142"/>
      <c r="C588" s="143" t="s">
        <v>908</v>
      </c>
      <c r="D588" s="143" t="s">
        <v>143</v>
      </c>
      <c r="E588" s="144" t="s">
        <v>909</v>
      </c>
      <c r="F588" s="145" t="s">
        <v>910</v>
      </c>
      <c r="G588" s="146" t="s">
        <v>638</v>
      </c>
      <c r="H588" s="147">
        <v>4</v>
      </c>
      <c r="I588" s="148"/>
      <c r="J588" s="148">
        <f>ROUND(I588*H588,2)</f>
        <v>0</v>
      </c>
      <c r="K588" s="145" t="s">
        <v>287</v>
      </c>
      <c r="L588" s="32"/>
      <c r="M588" s="149" t="s">
        <v>1</v>
      </c>
      <c r="N588" s="150" t="s">
        <v>46</v>
      </c>
      <c r="O588" s="151">
        <v>0</v>
      </c>
      <c r="P588" s="151">
        <f>O588*H588</f>
        <v>0</v>
      </c>
      <c r="Q588" s="151">
        <v>0</v>
      </c>
      <c r="R588" s="151">
        <f>Q588*H588</f>
        <v>0</v>
      </c>
      <c r="S588" s="151">
        <v>0</v>
      </c>
      <c r="T588" s="152">
        <f>S588*H588</f>
        <v>0</v>
      </c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R588" s="153" t="s">
        <v>165</v>
      </c>
      <c r="AT588" s="153" t="s">
        <v>143</v>
      </c>
      <c r="AU588" s="153" t="s">
        <v>91</v>
      </c>
      <c r="AY588" s="18" t="s">
        <v>140</v>
      </c>
      <c r="BE588" s="154">
        <f>IF(N588="základní",J588,0)</f>
        <v>0</v>
      </c>
      <c r="BF588" s="154">
        <f>IF(N588="snížená",J588,0)</f>
        <v>0</v>
      </c>
      <c r="BG588" s="154">
        <f>IF(N588="zákl. přenesená",J588,0)</f>
        <v>0</v>
      </c>
      <c r="BH588" s="154">
        <f>IF(N588="sníž. přenesená",J588,0)</f>
        <v>0</v>
      </c>
      <c r="BI588" s="154">
        <f>IF(N588="nulová",J588,0)</f>
        <v>0</v>
      </c>
      <c r="BJ588" s="18" t="s">
        <v>89</v>
      </c>
      <c r="BK588" s="154">
        <f>ROUND(I588*H588,2)</f>
        <v>0</v>
      </c>
      <c r="BL588" s="18" t="s">
        <v>165</v>
      </c>
      <c r="BM588" s="153" t="s">
        <v>911</v>
      </c>
    </row>
    <row r="589" spans="1:65" s="2" customFormat="1" ht="39">
      <c r="A589" s="31"/>
      <c r="B589" s="32"/>
      <c r="C589" s="31"/>
      <c r="D589" s="155" t="s">
        <v>150</v>
      </c>
      <c r="E589" s="31"/>
      <c r="F589" s="156" t="s">
        <v>879</v>
      </c>
      <c r="G589" s="31"/>
      <c r="H589" s="31"/>
      <c r="I589" s="31"/>
      <c r="J589" s="31"/>
      <c r="K589" s="31"/>
      <c r="L589" s="32"/>
      <c r="M589" s="157"/>
      <c r="N589" s="158"/>
      <c r="O589" s="57"/>
      <c r="P589" s="57"/>
      <c r="Q589" s="57"/>
      <c r="R589" s="57"/>
      <c r="S589" s="57"/>
      <c r="T589" s="58"/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T589" s="18" t="s">
        <v>150</v>
      </c>
      <c r="AU589" s="18" t="s">
        <v>91</v>
      </c>
    </row>
    <row r="590" spans="1:65" s="2" customFormat="1" ht="16.5" customHeight="1">
      <c r="A590" s="31"/>
      <c r="B590" s="142"/>
      <c r="C590" s="143" t="s">
        <v>912</v>
      </c>
      <c r="D590" s="143" t="s">
        <v>143</v>
      </c>
      <c r="E590" s="144" t="s">
        <v>913</v>
      </c>
      <c r="F590" s="145" t="s">
        <v>914</v>
      </c>
      <c r="G590" s="146" t="s">
        <v>638</v>
      </c>
      <c r="H590" s="147">
        <v>3</v>
      </c>
      <c r="I590" s="148"/>
      <c r="J590" s="148">
        <f>ROUND(I590*H590,2)</f>
        <v>0</v>
      </c>
      <c r="K590" s="145" t="s">
        <v>287</v>
      </c>
      <c r="L590" s="32"/>
      <c r="M590" s="149" t="s">
        <v>1</v>
      </c>
      <c r="N590" s="150" t="s">
        <v>46</v>
      </c>
      <c r="O590" s="151">
        <v>0</v>
      </c>
      <c r="P590" s="151">
        <f>O590*H590</f>
        <v>0</v>
      </c>
      <c r="Q590" s="151">
        <v>0</v>
      </c>
      <c r="R590" s="151">
        <f>Q590*H590</f>
        <v>0</v>
      </c>
      <c r="S590" s="151">
        <v>0</v>
      </c>
      <c r="T590" s="152">
        <f>S590*H590</f>
        <v>0</v>
      </c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R590" s="153" t="s">
        <v>165</v>
      </c>
      <c r="AT590" s="153" t="s">
        <v>143</v>
      </c>
      <c r="AU590" s="153" t="s">
        <v>91</v>
      </c>
      <c r="AY590" s="18" t="s">
        <v>140</v>
      </c>
      <c r="BE590" s="154">
        <f>IF(N590="základní",J590,0)</f>
        <v>0</v>
      </c>
      <c r="BF590" s="154">
        <f>IF(N590="snížená",J590,0)</f>
        <v>0</v>
      </c>
      <c r="BG590" s="154">
        <f>IF(N590="zákl. přenesená",J590,0)</f>
        <v>0</v>
      </c>
      <c r="BH590" s="154">
        <f>IF(N590="sníž. přenesená",J590,0)</f>
        <v>0</v>
      </c>
      <c r="BI590" s="154">
        <f>IF(N590="nulová",J590,0)</f>
        <v>0</v>
      </c>
      <c r="BJ590" s="18" t="s">
        <v>89</v>
      </c>
      <c r="BK590" s="154">
        <f>ROUND(I590*H590,2)</f>
        <v>0</v>
      </c>
      <c r="BL590" s="18" t="s">
        <v>165</v>
      </c>
      <c r="BM590" s="153" t="s">
        <v>915</v>
      </c>
    </row>
    <row r="591" spans="1:65" s="2" customFormat="1" ht="39">
      <c r="A591" s="31"/>
      <c r="B591" s="32"/>
      <c r="C591" s="31"/>
      <c r="D591" s="155" t="s">
        <v>150</v>
      </c>
      <c r="E591" s="31"/>
      <c r="F591" s="156" t="s">
        <v>879</v>
      </c>
      <c r="G591" s="31"/>
      <c r="H591" s="31"/>
      <c r="I591" s="31"/>
      <c r="J591" s="31"/>
      <c r="K591" s="31"/>
      <c r="L591" s="32"/>
      <c r="M591" s="157"/>
      <c r="N591" s="158"/>
      <c r="O591" s="57"/>
      <c r="P591" s="57"/>
      <c r="Q591" s="57"/>
      <c r="R591" s="57"/>
      <c r="S591" s="57"/>
      <c r="T591" s="58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T591" s="18" t="s">
        <v>150</v>
      </c>
      <c r="AU591" s="18" t="s">
        <v>91</v>
      </c>
    </row>
    <row r="592" spans="1:65" s="2" customFormat="1" ht="16.5" customHeight="1">
      <c r="A592" s="31"/>
      <c r="B592" s="142"/>
      <c r="C592" s="143" t="s">
        <v>916</v>
      </c>
      <c r="D592" s="143" t="s">
        <v>143</v>
      </c>
      <c r="E592" s="144" t="s">
        <v>917</v>
      </c>
      <c r="F592" s="145" t="s">
        <v>918</v>
      </c>
      <c r="G592" s="146" t="s">
        <v>638</v>
      </c>
      <c r="H592" s="147">
        <v>1</v>
      </c>
      <c r="I592" s="148"/>
      <c r="J592" s="148">
        <f>ROUND(I592*H592,2)</f>
        <v>0</v>
      </c>
      <c r="K592" s="145" t="s">
        <v>287</v>
      </c>
      <c r="L592" s="32"/>
      <c r="M592" s="149" t="s">
        <v>1</v>
      </c>
      <c r="N592" s="150" t="s">
        <v>46</v>
      </c>
      <c r="O592" s="151">
        <v>0</v>
      </c>
      <c r="P592" s="151">
        <f>O592*H592</f>
        <v>0</v>
      </c>
      <c r="Q592" s="151">
        <v>0</v>
      </c>
      <c r="R592" s="151">
        <f>Q592*H592</f>
        <v>0</v>
      </c>
      <c r="S592" s="151">
        <v>0</v>
      </c>
      <c r="T592" s="152">
        <f>S592*H592</f>
        <v>0</v>
      </c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R592" s="153" t="s">
        <v>165</v>
      </c>
      <c r="AT592" s="153" t="s">
        <v>143</v>
      </c>
      <c r="AU592" s="153" t="s">
        <v>91</v>
      </c>
      <c r="AY592" s="18" t="s">
        <v>140</v>
      </c>
      <c r="BE592" s="154">
        <f>IF(N592="základní",J592,0)</f>
        <v>0</v>
      </c>
      <c r="BF592" s="154">
        <f>IF(N592="snížená",J592,0)</f>
        <v>0</v>
      </c>
      <c r="BG592" s="154">
        <f>IF(N592="zákl. přenesená",J592,0)</f>
        <v>0</v>
      </c>
      <c r="BH592" s="154">
        <f>IF(N592="sníž. přenesená",J592,0)</f>
        <v>0</v>
      </c>
      <c r="BI592" s="154">
        <f>IF(N592="nulová",J592,0)</f>
        <v>0</v>
      </c>
      <c r="BJ592" s="18" t="s">
        <v>89</v>
      </c>
      <c r="BK592" s="154">
        <f>ROUND(I592*H592,2)</f>
        <v>0</v>
      </c>
      <c r="BL592" s="18" t="s">
        <v>165</v>
      </c>
      <c r="BM592" s="153" t="s">
        <v>919</v>
      </c>
    </row>
    <row r="593" spans="1:65" s="2" customFormat="1" ht="39">
      <c r="A593" s="31"/>
      <c r="B593" s="32"/>
      <c r="C593" s="31"/>
      <c r="D593" s="155" t="s">
        <v>150</v>
      </c>
      <c r="E593" s="31"/>
      <c r="F593" s="156" t="s">
        <v>879</v>
      </c>
      <c r="G593" s="31"/>
      <c r="H593" s="31"/>
      <c r="I593" s="31"/>
      <c r="J593" s="31"/>
      <c r="K593" s="31"/>
      <c r="L593" s="32"/>
      <c r="M593" s="157"/>
      <c r="N593" s="158"/>
      <c r="O593" s="57"/>
      <c r="P593" s="57"/>
      <c r="Q593" s="57"/>
      <c r="R593" s="57"/>
      <c r="S593" s="57"/>
      <c r="T593" s="58"/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T593" s="18" t="s">
        <v>150</v>
      </c>
      <c r="AU593" s="18" t="s">
        <v>91</v>
      </c>
    </row>
    <row r="594" spans="1:65" s="2" customFormat="1" ht="16.5" customHeight="1">
      <c r="A594" s="31"/>
      <c r="B594" s="142"/>
      <c r="C594" s="143" t="s">
        <v>920</v>
      </c>
      <c r="D594" s="143" t="s">
        <v>143</v>
      </c>
      <c r="E594" s="144" t="s">
        <v>921</v>
      </c>
      <c r="F594" s="145" t="s">
        <v>922</v>
      </c>
      <c r="G594" s="146" t="s">
        <v>638</v>
      </c>
      <c r="H594" s="147">
        <v>1</v>
      </c>
      <c r="I594" s="148"/>
      <c r="J594" s="148">
        <f>ROUND(I594*H594,2)</f>
        <v>0</v>
      </c>
      <c r="K594" s="145" t="s">
        <v>287</v>
      </c>
      <c r="L594" s="32"/>
      <c r="M594" s="149" t="s">
        <v>1</v>
      </c>
      <c r="N594" s="150" t="s">
        <v>46</v>
      </c>
      <c r="O594" s="151">
        <v>0</v>
      </c>
      <c r="P594" s="151">
        <f>O594*H594</f>
        <v>0</v>
      </c>
      <c r="Q594" s="151">
        <v>0</v>
      </c>
      <c r="R594" s="151">
        <f>Q594*H594</f>
        <v>0</v>
      </c>
      <c r="S594" s="151">
        <v>0</v>
      </c>
      <c r="T594" s="152">
        <f>S594*H594</f>
        <v>0</v>
      </c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R594" s="153" t="s">
        <v>165</v>
      </c>
      <c r="AT594" s="153" t="s">
        <v>143</v>
      </c>
      <c r="AU594" s="153" t="s">
        <v>91</v>
      </c>
      <c r="AY594" s="18" t="s">
        <v>140</v>
      </c>
      <c r="BE594" s="154">
        <f>IF(N594="základní",J594,0)</f>
        <v>0</v>
      </c>
      <c r="BF594" s="154">
        <f>IF(N594="snížená",J594,0)</f>
        <v>0</v>
      </c>
      <c r="BG594" s="154">
        <f>IF(N594="zákl. přenesená",J594,0)</f>
        <v>0</v>
      </c>
      <c r="BH594" s="154">
        <f>IF(N594="sníž. přenesená",J594,0)</f>
        <v>0</v>
      </c>
      <c r="BI594" s="154">
        <f>IF(N594="nulová",J594,0)</f>
        <v>0</v>
      </c>
      <c r="BJ594" s="18" t="s">
        <v>89</v>
      </c>
      <c r="BK594" s="154">
        <f>ROUND(I594*H594,2)</f>
        <v>0</v>
      </c>
      <c r="BL594" s="18" t="s">
        <v>165</v>
      </c>
      <c r="BM594" s="153" t="s">
        <v>923</v>
      </c>
    </row>
    <row r="595" spans="1:65" s="2" customFormat="1" ht="39">
      <c r="A595" s="31"/>
      <c r="B595" s="32"/>
      <c r="C595" s="31"/>
      <c r="D595" s="155" t="s">
        <v>150</v>
      </c>
      <c r="E595" s="31"/>
      <c r="F595" s="156" t="s">
        <v>879</v>
      </c>
      <c r="G595" s="31"/>
      <c r="H595" s="31"/>
      <c r="I595" s="31"/>
      <c r="J595" s="31"/>
      <c r="K595" s="31"/>
      <c r="L595" s="32"/>
      <c r="M595" s="159"/>
      <c r="N595" s="160"/>
      <c r="O595" s="161"/>
      <c r="P595" s="161"/>
      <c r="Q595" s="161"/>
      <c r="R595" s="161"/>
      <c r="S595" s="161"/>
      <c r="T595" s="162"/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T595" s="18" t="s">
        <v>150</v>
      </c>
      <c r="AU595" s="18" t="s">
        <v>91</v>
      </c>
    </row>
    <row r="596" spans="1:65" s="2" customFormat="1" ht="16.5" customHeight="1">
      <c r="A596" s="31"/>
      <c r="B596" s="142"/>
      <c r="C596" s="143" t="s">
        <v>951</v>
      </c>
      <c r="D596" s="143" t="s">
        <v>143</v>
      </c>
      <c r="E596" s="144" t="s">
        <v>950</v>
      </c>
      <c r="F596" s="145" t="s">
        <v>952</v>
      </c>
      <c r="G596" s="146" t="s">
        <v>638</v>
      </c>
      <c r="H596" s="147">
        <v>11</v>
      </c>
      <c r="I596" s="148"/>
      <c r="J596" s="148">
        <f>ROUND(I596*H596,2)</f>
        <v>0</v>
      </c>
      <c r="K596" s="145" t="s">
        <v>287</v>
      </c>
      <c r="L596" s="32"/>
      <c r="M596" s="149" t="s">
        <v>1</v>
      </c>
      <c r="N596" s="150" t="s">
        <v>46</v>
      </c>
      <c r="O596" s="151">
        <v>0</v>
      </c>
      <c r="P596" s="151">
        <f>O596*H596</f>
        <v>0</v>
      </c>
      <c r="Q596" s="151">
        <v>0</v>
      </c>
      <c r="R596" s="151">
        <f>Q596*H596</f>
        <v>0</v>
      </c>
      <c r="S596" s="151">
        <v>0</v>
      </c>
      <c r="T596" s="152">
        <f>S596*H596</f>
        <v>0</v>
      </c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R596" s="153" t="s">
        <v>165</v>
      </c>
      <c r="AT596" s="153" t="s">
        <v>143</v>
      </c>
      <c r="AU596" s="153" t="s">
        <v>91</v>
      </c>
      <c r="AY596" s="18" t="s">
        <v>140</v>
      </c>
      <c r="BE596" s="154">
        <f>IF(N596="základní",J596,0)</f>
        <v>0</v>
      </c>
      <c r="BF596" s="154">
        <f>IF(N596="snížená",J596,0)</f>
        <v>0</v>
      </c>
      <c r="BG596" s="154">
        <f>IF(N596="zákl. přenesená",J596,0)</f>
        <v>0</v>
      </c>
      <c r="BH596" s="154">
        <f>IF(N596="sníž. přenesená",J596,0)</f>
        <v>0</v>
      </c>
      <c r="BI596" s="154">
        <f>IF(N596="nulová",J596,0)</f>
        <v>0</v>
      </c>
      <c r="BJ596" s="18" t="s">
        <v>89</v>
      </c>
      <c r="BK596" s="154">
        <f>ROUND(I596*H596,2)</f>
        <v>0</v>
      </c>
      <c r="BL596" s="18" t="s">
        <v>165</v>
      </c>
      <c r="BM596" s="153" t="s">
        <v>923</v>
      </c>
    </row>
    <row r="597" spans="1:65" s="2" customFormat="1" ht="39">
      <c r="A597" s="31"/>
      <c r="B597" s="32"/>
      <c r="C597" s="31"/>
      <c r="D597" s="155" t="s">
        <v>150</v>
      </c>
      <c r="E597" s="31"/>
      <c r="F597" s="156" t="s">
        <v>879</v>
      </c>
      <c r="G597" s="31"/>
      <c r="H597" s="31"/>
      <c r="I597" s="31"/>
      <c r="J597" s="31"/>
      <c r="K597" s="31"/>
      <c r="L597" s="32"/>
      <c r="M597" s="159"/>
      <c r="N597" s="160"/>
      <c r="O597" s="161"/>
      <c r="P597" s="161"/>
      <c r="Q597" s="161"/>
      <c r="R597" s="161"/>
      <c r="S597" s="161"/>
      <c r="T597" s="162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T597" s="18" t="s">
        <v>150</v>
      </c>
      <c r="AU597" s="18" t="s">
        <v>91</v>
      </c>
    </row>
    <row r="598" spans="1:65" s="2" customFormat="1" ht="6.95" customHeight="1">
      <c r="A598" s="31"/>
      <c r="B598" s="46"/>
      <c r="C598" s="47"/>
      <c r="D598" s="47"/>
      <c r="E598" s="47"/>
      <c r="F598" s="47"/>
      <c r="G598" s="47"/>
      <c r="H598" s="47"/>
      <c r="I598" s="47"/>
      <c r="J598" s="47"/>
      <c r="K598" s="47"/>
      <c r="L598" s="32"/>
      <c r="M598" s="31"/>
      <c r="O598" s="31"/>
      <c r="P598" s="31"/>
      <c r="Q598" s="31"/>
      <c r="R598" s="31"/>
      <c r="S598" s="31"/>
      <c r="T598" s="31"/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</row>
  </sheetData>
  <autoFilter ref="C136:K597"/>
  <mergeCells count="8">
    <mergeCell ref="E127:H127"/>
    <mergeCell ref="E129:H129"/>
    <mergeCell ref="L2:V2"/>
    <mergeCell ref="E7:H7"/>
    <mergeCell ref="E9:H9"/>
    <mergeCell ref="E27:H27"/>
    <mergeCell ref="E85:H85"/>
    <mergeCell ref="E87:H87"/>
  </mergeCells>
  <pageMargins left="0.39370078740157483" right="0.39370078740157483" top="0.78740157480314965" bottom="0.6692913385826772" header="0" footer="0"/>
  <pageSetup paperSize="9" scale="85" fitToHeight="100" orientation="landscape" blackAndWhite="1" r:id="rId1"/>
  <headerFooter>
    <oddFooter>&amp;CStrana &amp;P z &amp;N&amp;RD.1.1   STAV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2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2"/>
    </row>
    <row r="2" spans="1:46" s="1" customFormat="1" ht="36.950000000000003" customHeight="1">
      <c r="L2" s="239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1:46" s="1" customFormat="1" ht="24.95" customHeight="1">
      <c r="B4" s="21"/>
      <c r="D4" s="22" t="s">
        <v>110</v>
      </c>
      <c r="L4" s="21"/>
      <c r="M4" s="93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STAVEBNÍ ÚPRAVY WC, PAVILON NOVÁ KNIHOVNA, ČÁST „B</v>
      </c>
      <c r="F7" s="241"/>
      <c r="G7" s="241"/>
      <c r="H7" s="241"/>
      <c r="L7" s="21"/>
    </row>
    <row r="8" spans="1:46" s="2" customFormat="1" ht="12" customHeight="1">
      <c r="A8" s="31"/>
      <c r="B8" s="32"/>
      <c r="C8" s="31"/>
      <c r="D8" s="27" t="s">
        <v>111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06" t="s">
        <v>924</v>
      </c>
      <c r="F9" s="242"/>
      <c r="G9" s="242"/>
      <c r="H9" s="242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7" t="s">
        <v>16</v>
      </c>
      <c r="E11" s="31"/>
      <c r="F11" s="25" t="s">
        <v>17</v>
      </c>
      <c r="G11" s="31"/>
      <c r="H11" s="31"/>
      <c r="I11" s="27" t="s">
        <v>18</v>
      </c>
      <c r="J11" s="25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7" t="s">
        <v>20</v>
      </c>
      <c r="E12" s="31"/>
      <c r="F12" s="25" t="s">
        <v>21</v>
      </c>
      <c r="G12" s="31"/>
      <c r="H12" s="31"/>
      <c r="I12" s="27" t="s">
        <v>22</v>
      </c>
      <c r="J12" s="54" t="str">
        <f>'Rekapitulace stavby'!AN8</f>
        <v>8. 4. 2020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7" t="s">
        <v>28</v>
      </c>
      <c r="E14" s="31"/>
      <c r="F14" s="31"/>
      <c r="G14" s="31"/>
      <c r="H14" s="31"/>
      <c r="I14" s="27" t="s">
        <v>29</v>
      </c>
      <c r="J14" s="25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5" t="s">
        <v>30</v>
      </c>
      <c r="F15" s="31"/>
      <c r="G15" s="31"/>
      <c r="H15" s="31"/>
      <c r="I15" s="27" t="s">
        <v>31</v>
      </c>
      <c r="J15" s="25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7" t="s">
        <v>32</v>
      </c>
      <c r="E17" s="31"/>
      <c r="F17" s="31"/>
      <c r="G17" s="31"/>
      <c r="H17" s="31"/>
      <c r="I17" s="27" t="s">
        <v>29</v>
      </c>
      <c r="J17" s="25" t="s">
        <v>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5" t="s">
        <v>33</v>
      </c>
      <c r="F18" s="31"/>
      <c r="G18" s="31"/>
      <c r="H18" s="31"/>
      <c r="I18" s="27" t="s">
        <v>31</v>
      </c>
      <c r="J18" s="25" t="s">
        <v>1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7" t="s">
        <v>34</v>
      </c>
      <c r="E20" s="31"/>
      <c r="F20" s="31"/>
      <c r="G20" s="31"/>
      <c r="H20" s="31"/>
      <c r="I20" s="27" t="s">
        <v>29</v>
      </c>
      <c r="J20" s="25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5" t="s">
        <v>35</v>
      </c>
      <c r="F21" s="31"/>
      <c r="G21" s="31"/>
      <c r="H21" s="31"/>
      <c r="I21" s="27" t="s">
        <v>31</v>
      </c>
      <c r="J21" s="25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7" t="s">
        <v>37</v>
      </c>
      <c r="E23" s="31"/>
      <c r="F23" s="31"/>
      <c r="G23" s="31"/>
      <c r="H23" s="31"/>
      <c r="I23" s="27" t="s">
        <v>29</v>
      </c>
      <c r="J23" s="25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5" t="str">
        <f>IF('Rekapitulace stavby'!E20="","",'Rekapitulace stavby'!E20)</f>
        <v xml:space="preserve"> </v>
      </c>
      <c r="F24" s="31"/>
      <c r="G24" s="31"/>
      <c r="H24" s="31"/>
      <c r="I24" s="27" t="s">
        <v>31</v>
      </c>
      <c r="J24" s="25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7" t="s">
        <v>39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83.25" customHeight="1">
      <c r="A27" s="94"/>
      <c r="B27" s="95"/>
      <c r="C27" s="94"/>
      <c r="D27" s="94"/>
      <c r="E27" s="228" t="s">
        <v>40</v>
      </c>
      <c r="F27" s="228"/>
      <c r="G27" s="228"/>
      <c r="H27" s="228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7" t="s">
        <v>41</v>
      </c>
      <c r="E30" s="31"/>
      <c r="F30" s="31"/>
      <c r="G30" s="31"/>
      <c r="H30" s="31"/>
      <c r="I30" s="31"/>
      <c r="J30" s="70">
        <f>ROUND(J118,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43</v>
      </c>
      <c r="G32" s="31"/>
      <c r="H32" s="31"/>
      <c r="I32" s="35" t="s">
        <v>42</v>
      </c>
      <c r="J32" s="35" t="s">
        <v>44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8" t="s">
        <v>45</v>
      </c>
      <c r="E33" s="27" t="s">
        <v>46</v>
      </c>
      <c r="F33" s="99">
        <f>ROUND((SUM(BE118:BE124)),  2)</f>
        <v>0</v>
      </c>
      <c r="G33" s="31"/>
      <c r="H33" s="31"/>
      <c r="I33" s="100">
        <v>0.21</v>
      </c>
      <c r="J33" s="99">
        <f>ROUND(((SUM(BE118:BE124))*I33),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7" t="s">
        <v>47</v>
      </c>
      <c r="F34" s="99">
        <f>ROUND((SUM(BF118:BF124)),  2)</f>
        <v>0</v>
      </c>
      <c r="G34" s="31"/>
      <c r="H34" s="31"/>
      <c r="I34" s="100">
        <v>0.15</v>
      </c>
      <c r="J34" s="99">
        <f>ROUND(((SUM(BF118:BF124))*I34),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7" t="s">
        <v>48</v>
      </c>
      <c r="F35" s="99">
        <f>ROUND((SUM(BG118:BG124)),  2)</f>
        <v>0</v>
      </c>
      <c r="G35" s="31"/>
      <c r="H35" s="31"/>
      <c r="I35" s="100">
        <v>0.21</v>
      </c>
      <c r="J35" s="99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7" t="s">
        <v>49</v>
      </c>
      <c r="F36" s="99">
        <f>ROUND((SUM(BH118:BH124)),  2)</f>
        <v>0</v>
      </c>
      <c r="G36" s="31"/>
      <c r="H36" s="31"/>
      <c r="I36" s="100">
        <v>0.15</v>
      </c>
      <c r="J36" s="99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7" t="s">
        <v>50</v>
      </c>
      <c r="F37" s="99">
        <f>ROUND((SUM(BI118:BI124)),  2)</f>
        <v>0</v>
      </c>
      <c r="G37" s="31"/>
      <c r="H37" s="31"/>
      <c r="I37" s="100">
        <v>0</v>
      </c>
      <c r="J37" s="99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1"/>
      <c r="D39" s="102" t="s">
        <v>51</v>
      </c>
      <c r="E39" s="59"/>
      <c r="F39" s="59"/>
      <c r="G39" s="103" t="s">
        <v>52</v>
      </c>
      <c r="H39" s="104" t="s">
        <v>53</v>
      </c>
      <c r="I39" s="59"/>
      <c r="J39" s="105">
        <f>SUM(J30:J37)</f>
        <v>0</v>
      </c>
      <c r="K39" s="106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1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41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1"/>
      <c r="B61" s="32"/>
      <c r="C61" s="31"/>
      <c r="D61" s="44" t="s">
        <v>56</v>
      </c>
      <c r="E61" s="34"/>
      <c r="F61" s="107" t="s">
        <v>57</v>
      </c>
      <c r="G61" s="44" t="s">
        <v>56</v>
      </c>
      <c r="H61" s="34"/>
      <c r="I61" s="34"/>
      <c r="J61" s="108" t="s">
        <v>57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1"/>
      <c r="B65" s="32"/>
      <c r="C65" s="31"/>
      <c r="D65" s="42" t="s">
        <v>58</v>
      </c>
      <c r="E65" s="45"/>
      <c r="F65" s="45"/>
      <c r="G65" s="42" t="s">
        <v>59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1"/>
      <c r="B76" s="32"/>
      <c r="C76" s="31"/>
      <c r="D76" s="44" t="s">
        <v>56</v>
      </c>
      <c r="E76" s="34"/>
      <c r="F76" s="107" t="s">
        <v>57</v>
      </c>
      <c r="G76" s="44" t="s">
        <v>56</v>
      </c>
      <c r="H76" s="34"/>
      <c r="I76" s="34"/>
      <c r="J76" s="108" t="s">
        <v>57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2" t="s">
        <v>113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14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0" t="str">
        <f>E7</f>
        <v>STAVEBNÍ ÚPRAVY WC, PAVILON NOVÁ KNIHOVNA, ČÁST „B</v>
      </c>
      <c r="F85" s="241"/>
      <c r="G85" s="241"/>
      <c r="H85" s="241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111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06" t="str">
        <f>E9</f>
        <v>D.1.3 - POŽÁRNĚ BEZPEČNOSTNÍ ŘEŠENÍ</v>
      </c>
      <c r="F87" s="242"/>
      <c r="G87" s="242"/>
      <c r="H87" s="242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20</v>
      </c>
      <c r="D89" s="31"/>
      <c r="E89" s="31"/>
      <c r="F89" s="25" t="str">
        <f>F12</f>
        <v>Ostrava</v>
      </c>
      <c r="G89" s="31"/>
      <c r="H89" s="31"/>
      <c r="I89" s="27" t="s">
        <v>22</v>
      </c>
      <c r="J89" s="54" t="str">
        <f>IF(J12="","",J12)</f>
        <v>8. 4. 2020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7" t="s">
        <v>28</v>
      </c>
      <c r="D91" s="31"/>
      <c r="E91" s="31"/>
      <c r="F91" s="25" t="str">
        <f>E15</f>
        <v>VŠB-TU Ostrava</v>
      </c>
      <c r="G91" s="31"/>
      <c r="H91" s="31"/>
      <c r="I91" s="27" t="s">
        <v>34</v>
      </c>
      <c r="J91" s="29" t="str">
        <f>E21</f>
        <v>MARPO s.r.o.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7" t="s">
        <v>32</v>
      </c>
      <c r="D92" s="31"/>
      <c r="E92" s="31"/>
      <c r="F92" s="25" t="str">
        <f>IF(E18="","",E18)</f>
        <v>Na základě výběrového řízení</v>
      </c>
      <c r="G92" s="31"/>
      <c r="H92" s="31"/>
      <c r="I92" s="27" t="s">
        <v>37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9" t="s">
        <v>114</v>
      </c>
      <c r="D94" s="101"/>
      <c r="E94" s="101"/>
      <c r="F94" s="101"/>
      <c r="G94" s="101"/>
      <c r="H94" s="101"/>
      <c r="I94" s="101"/>
      <c r="J94" s="110" t="s">
        <v>115</v>
      </c>
      <c r="K94" s="10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1" t="s">
        <v>116</v>
      </c>
      <c r="D96" s="31"/>
      <c r="E96" s="31"/>
      <c r="F96" s="31"/>
      <c r="G96" s="31"/>
      <c r="H96" s="31"/>
      <c r="I96" s="31"/>
      <c r="J96" s="70">
        <f>J118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8" t="s">
        <v>117</v>
      </c>
    </row>
    <row r="97" spans="1:31" s="9" customFormat="1" ht="24.95" customHeight="1">
      <c r="B97" s="112"/>
      <c r="D97" s="113" t="s">
        <v>209</v>
      </c>
      <c r="E97" s="114"/>
      <c r="F97" s="114"/>
      <c r="G97" s="114"/>
      <c r="H97" s="114"/>
      <c r="I97" s="114"/>
      <c r="J97" s="115">
        <f>J119</f>
        <v>0</v>
      </c>
      <c r="L97" s="112"/>
    </row>
    <row r="98" spans="1:31" s="10" customFormat="1" ht="19.899999999999999" customHeight="1">
      <c r="B98" s="116"/>
      <c r="D98" s="117" t="s">
        <v>925</v>
      </c>
      <c r="E98" s="118"/>
      <c r="F98" s="118"/>
      <c r="G98" s="118"/>
      <c r="H98" s="118"/>
      <c r="I98" s="118"/>
      <c r="J98" s="119">
        <f>J120</f>
        <v>0</v>
      </c>
      <c r="L98" s="116"/>
    </row>
    <row r="99" spans="1:31" s="2" customFormat="1" ht="21.75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2" t="s">
        <v>125</v>
      </c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7" t="s">
        <v>14</v>
      </c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1"/>
      <c r="D108" s="31"/>
      <c r="E108" s="240" t="str">
        <f>E7</f>
        <v>STAVEBNÍ ÚPRAVY WC, PAVILON NOVÁ KNIHOVNA, ČÁST „B</v>
      </c>
      <c r="F108" s="241"/>
      <c r="G108" s="241"/>
      <c r="H108" s="24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7" t="s">
        <v>111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1"/>
      <c r="D110" s="31"/>
      <c r="E110" s="206" t="str">
        <f>E9</f>
        <v>D.1.3 - POŽÁRNĚ BEZPEČNOSTNÍ ŘEŠENÍ</v>
      </c>
      <c r="F110" s="242"/>
      <c r="G110" s="242"/>
      <c r="H110" s="242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7" t="s">
        <v>20</v>
      </c>
      <c r="D112" s="31"/>
      <c r="E112" s="31"/>
      <c r="F112" s="25" t="str">
        <f>F12</f>
        <v>Ostrava</v>
      </c>
      <c r="G112" s="31"/>
      <c r="H112" s="31"/>
      <c r="I112" s="27" t="s">
        <v>22</v>
      </c>
      <c r="J112" s="54" t="str">
        <f>IF(J12="","",J12)</f>
        <v>8. 4. 2020</v>
      </c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7" t="s">
        <v>28</v>
      </c>
      <c r="D114" s="31"/>
      <c r="E114" s="31"/>
      <c r="F114" s="25" t="str">
        <f>E15</f>
        <v>VŠB-TU Ostrava</v>
      </c>
      <c r="G114" s="31"/>
      <c r="H114" s="31"/>
      <c r="I114" s="27" t="s">
        <v>34</v>
      </c>
      <c r="J114" s="29" t="str">
        <f>E21</f>
        <v>MARPO s.r.o.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7" t="s">
        <v>32</v>
      </c>
      <c r="D115" s="31"/>
      <c r="E115" s="31"/>
      <c r="F115" s="25" t="str">
        <f>IF(E18="","",E18)</f>
        <v>Na základě výběrového řízení</v>
      </c>
      <c r="G115" s="31"/>
      <c r="H115" s="31"/>
      <c r="I115" s="27" t="s">
        <v>37</v>
      </c>
      <c r="J115" s="29" t="str">
        <f>E24</f>
        <v xml:space="preserve"> 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1" customFormat="1" ht="29.25" customHeight="1">
      <c r="A117" s="120"/>
      <c r="B117" s="121"/>
      <c r="C117" s="122" t="s">
        <v>126</v>
      </c>
      <c r="D117" s="123" t="s">
        <v>66</v>
      </c>
      <c r="E117" s="123" t="s">
        <v>62</v>
      </c>
      <c r="F117" s="123" t="s">
        <v>63</v>
      </c>
      <c r="G117" s="123" t="s">
        <v>127</v>
      </c>
      <c r="H117" s="123" t="s">
        <v>128</v>
      </c>
      <c r="I117" s="123" t="s">
        <v>129</v>
      </c>
      <c r="J117" s="123" t="s">
        <v>115</v>
      </c>
      <c r="K117" s="124" t="s">
        <v>130</v>
      </c>
      <c r="L117" s="125"/>
      <c r="M117" s="61" t="s">
        <v>1</v>
      </c>
      <c r="N117" s="62" t="s">
        <v>45</v>
      </c>
      <c r="O117" s="62" t="s">
        <v>131</v>
      </c>
      <c r="P117" s="62" t="s">
        <v>132</v>
      </c>
      <c r="Q117" s="62" t="s">
        <v>133</v>
      </c>
      <c r="R117" s="62" t="s">
        <v>134</v>
      </c>
      <c r="S117" s="62" t="s">
        <v>135</v>
      </c>
      <c r="T117" s="63" t="s">
        <v>136</v>
      </c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</row>
    <row r="118" spans="1:65" s="2" customFormat="1" ht="22.9" customHeight="1">
      <c r="A118" s="31"/>
      <c r="B118" s="32"/>
      <c r="C118" s="68" t="s">
        <v>137</v>
      </c>
      <c r="D118" s="31"/>
      <c r="E118" s="31"/>
      <c r="F118" s="31"/>
      <c r="G118" s="31"/>
      <c r="H118" s="31"/>
      <c r="I118" s="31"/>
      <c r="J118" s="126">
        <f>BK118</f>
        <v>0</v>
      </c>
      <c r="K118" s="31"/>
      <c r="L118" s="32"/>
      <c r="M118" s="64"/>
      <c r="N118" s="55"/>
      <c r="O118" s="65"/>
      <c r="P118" s="127">
        <f>P119</f>
        <v>0</v>
      </c>
      <c r="Q118" s="65"/>
      <c r="R118" s="127">
        <f>R119</f>
        <v>0</v>
      </c>
      <c r="S118" s="65"/>
      <c r="T118" s="128">
        <f>T119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8" t="s">
        <v>80</v>
      </c>
      <c r="AU118" s="18" t="s">
        <v>117</v>
      </c>
      <c r="BK118" s="129">
        <f>BK119</f>
        <v>0</v>
      </c>
    </row>
    <row r="119" spans="1:65" s="12" customFormat="1" ht="25.9" customHeight="1">
      <c r="B119" s="130"/>
      <c r="D119" s="131" t="s">
        <v>80</v>
      </c>
      <c r="E119" s="132" t="s">
        <v>872</v>
      </c>
      <c r="F119" s="132" t="s">
        <v>872</v>
      </c>
      <c r="J119" s="133">
        <f>BK119</f>
        <v>0</v>
      </c>
      <c r="L119" s="130"/>
      <c r="M119" s="134"/>
      <c r="N119" s="135"/>
      <c r="O119" s="135"/>
      <c r="P119" s="136">
        <f>P120</f>
        <v>0</v>
      </c>
      <c r="Q119" s="135"/>
      <c r="R119" s="136">
        <f>R120</f>
        <v>0</v>
      </c>
      <c r="S119" s="135"/>
      <c r="T119" s="137">
        <f>T120</f>
        <v>0</v>
      </c>
      <c r="AR119" s="131" t="s">
        <v>165</v>
      </c>
      <c r="AT119" s="138" t="s">
        <v>80</v>
      </c>
      <c r="AU119" s="138" t="s">
        <v>81</v>
      </c>
      <c r="AY119" s="131" t="s">
        <v>140</v>
      </c>
      <c r="BK119" s="139">
        <f>BK120</f>
        <v>0</v>
      </c>
    </row>
    <row r="120" spans="1:65" s="12" customFormat="1" ht="22.9" customHeight="1">
      <c r="B120" s="130"/>
      <c r="D120" s="131" t="s">
        <v>80</v>
      </c>
      <c r="E120" s="140" t="s">
        <v>926</v>
      </c>
      <c r="F120" s="140" t="s">
        <v>927</v>
      </c>
      <c r="J120" s="141">
        <f>BK120</f>
        <v>0</v>
      </c>
      <c r="L120" s="130"/>
      <c r="M120" s="134"/>
      <c r="N120" s="135"/>
      <c r="O120" s="135"/>
      <c r="P120" s="136">
        <f>SUM(P121:P124)</f>
        <v>0</v>
      </c>
      <c r="Q120" s="135"/>
      <c r="R120" s="136">
        <f>SUM(R121:R124)</f>
        <v>0</v>
      </c>
      <c r="S120" s="135"/>
      <c r="T120" s="137">
        <f>SUM(T121:T124)</f>
        <v>0</v>
      </c>
      <c r="AR120" s="131" t="s">
        <v>165</v>
      </c>
      <c r="AT120" s="138" t="s">
        <v>80</v>
      </c>
      <c r="AU120" s="138" t="s">
        <v>89</v>
      </c>
      <c r="AY120" s="131" t="s">
        <v>140</v>
      </c>
      <c r="BK120" s="139">
        <f>SUM(BK121:BK124)</f>
        <v>0</v>
      </c>
    </row>
    <row r="121" spans="1:65" s="2" customFormat="1" ht="16.5" customHeight="1">
      <c r="A121" s="31"/>
      <c r="B121" s="142"/>
      <c r="C121" s="143" t="s">
        <v>89</v>
      </c>
      <c r="D121" s="143" t="s">
        <v>143</v>
      </c>
      <c r="E121" s="144" t="s">
        <v>928</v>
      </c>
      <c r="F121" s="145" t="s">
        <v>929</v>
      </c>
      <c r="G121" s="146" t="s">
        <v>638</v>
      </c>
      <c r="H121" s="147">
        <v>1</v>
      </c>
      <c r="I121" s="148"/>
      <c r="J121" s="148">
        <f>ROUND(I121*H121,2)</f>
        <v>0</v>
      </c>
      <c r="K121" s="145" t="s">
        <v>287</v>
      </c>
      <c r="L121" s="32"/>
      <c r="M121" s="149" t="s">
        <v>1</v>
      </c>
      <c r="N121" s="150" t="s">
        <v>46</v>
      </c>
      <c r="O121" s="151">
        <v>0</v>
      </c>
      <c r="P121" s="151">
        <f>O121*H121</f>
        <v>0</v>
      </c>
      <c r="Q121" s="151">
        <v>0</v>
      </c>
      <c r="R121" s="151">
        <f>Q121*H121</f>
        <v>0</v>
      </c>
      <c r="S121" s="151">
        <v>0</v>
      </c>
      <c r="T121" s="152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53" t="s">
        <v>165</v>
      </c>
      <c r="AT121" s="153" t="s">
        <v>143</v>
      </c>
      <c r="AU121" s="153" t="s">
        <v>91</v>
      </c>
      <c r="AY121" s="18" t="s">
        <v>140</v>
      </c>
      <c r="BE121" s="154">
        <f>IF(N121="základní",J121,0)</f>
        <v>0</v>
      </c>
      <c r="BF121" s="154">
        <f>IF(N121="snížená",J121,0)</f>
        <v>0</v>
      </c>
      <c r="BG121" s="154">
        <f>IF(N121="zákl. přenesená",J121,0)</f>
        <v>0</v>
      </c>
      <c r="BH121" s="154">
        <f>IF(N121="sníž. přenesená",J121,0)</f>
        <v>0</v>
      </c>
      <c r="BI121" s="154">
        <f>IF(N121="nulová",J121,0)</f>
        <v>0</v>
      </c>
      <c r="BJ121" s="18" t="s">
        <v>89</v>
      </c>
      <c r="BK121" s="154">
        <f>ROUND(I121*H121,2)</f>
        <v>0</v>
      </c>
      <c r="BL121" s="18" t="s">
        <v>165</v>
      </c>
      <c r="BM121" s="153" t="s">
        <v>930</v>
      </c>
    </row>
    <row r="122" spans="1:65" s="13" customFormat="1" ht="11.25">
      <c r="B122" s="163"/>
      <c r="D122" s="155" t="s">
        <v>218</v>
      </c>
      <c r="E122" s="164" t="s">
        <v>1</v>
      </c>
      <c r="F122" s="165" t="s">
        <v>931</v>
      </c>
      <c r="H122" s="164" t="s">
        <v>1</v>
      </c>
      <c r="L122" s="163"/>
      <c r="M122" s="166"/>
      <c r="N122" s="167"/>
      <c r="O122" s="167"/>
      <c r="P122" s="167"/>
      <c r="Q122" s="167"/>
      <c r="R122" s="167"/>
      <c r="S122" s="167"/>
      <c r="T122" s="168"/>
      <c r="AT122" s="164" t="s">
        <v>218</v>
      </c>
      <c r="AU122" s="164" t="s">
        <v>91</v>
      </c>
      <c r="AV122" s="13" t="s">
        <v>89</v>
      </c>
      <c r="AW122" s="13" t="s">
        <v>36</v>
      </c>
      <c r="AX122" s="13" t="s">
        <v>81</v>
      </c>
      <c r="AY122" s="164" t="s">
        <v>140</v>
      </c>
    </row>
    <row r="123" spans="1:65" s="14" customFormat="1" ht="11.25">
      <c r="B123" s="169"/>
      <c r="D123" s="155" t="s">
        <v>218</v>
      </c>
      <c r="E123" s="170" t="s">
        <v>1</v>
      </c>
      <c r="F123" s="171" t="s">
        <v>932</v>
      </c>
      <c r="H123" s="172">
        <v>1</v>
      </c>
      <c r="L123" s="169"/>
      <c r="M123" s="173"/>
      <c r="N123" s="174"/>
      <c r="O123" s="174"/>
      <c r="P123" s="174"/>
      <c r="Q123" s="174"/>
      <c r="R123" s="174"/>
      <c r="S123" s="174"/>
      <c r="T123" s="175"/>
      <c r="AT123" s="170" t="s">
        <v>218</v>
      </c>
      <c r="AU123" s="170" t="s">
        <v>91</v>
      </c>
      <c r="AV123" s="14" t="s">
        <v>91</v>
      </c>
      <c r="AW123" s="14" t="s">
        <v>36</v>
      </c>
      <c r="AX123" s="14" t="s">
        <v>81</v>
      </c>
      <c r="AY123" s="170" t="s">
        <v>140</v>
      </c>
    </row>
    <row r="124" spans="1:65" s="15" customFormat="1" ht="11.25">
      <c r="B124" s="176"/>
      <c r="D124" s="155" t="s">
        <v>218</v>
      </c>
      <c r="E124" s="177" t="s">
        <v>1</v>
      </c>
      <c r="F124" s="178" t="s">
        <v>225</v>
      </c>
      <c r="H124" s="179">
        <v>1</v>
      </c>
      <c r="L124" s="176"/>
      <c r="M124" s="199"/>
      <c r="N124" s="200"/>
      <c r="O124" s="200"/>
      <c r="P124" s="200"/>
      <c r="Q124" s="200"/>
      <c r="R124" s="200"/>
      <c r="S124" s="200"/>
      <c r="T124" s="201"/>
      <c r="AT124" s="177" t="s">
        <v>218</v>
      </c>
      <c r="AU124" s="177" t="s">
        <v>91</v>
      </c>
      <c r="AV124" s="15" t="s">
        <v>165</v>
      </c>
      <c r="AW124" s="15" t="s">
        <v>36</v>
      </c>
      <c r="AX124" s="15" t="s">
        <v>89</v>
      </c>
      <c r="AY124" s="177" t="s">
        <v>140</v>
      </c>
    </row>
    <row r="125" spans="1:65" s="2" customFormat="1" ht="6.95" customHeight="1">
      <c r="A125" s="31"/>
      <c r="B125" s="46"/>
      <c r="C125" s="47"/>
      <c r="D125" s="47"/>
      <c r="E125" s="47"/>
      <c r="F125" s="47"/>
      <c r="G125" s="47"/>
      <c r="H125" s="47"/>
      <c r="I125" s="47"/>
      <c r="J125" s="47"/>
      <c r="K125" s="47"/>
      <c r="L125" s="32"/>
      <c r="M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</sheetData>
  <autoFilter ref="C117:K124"/>
  <mergeCells count="8">
    <mergeCell ref="E108:H108"/>
    <mergeCell ref="E110:H110"/>
    <mergeCell ref="L2:V2"/>
    <mergeCell ref="E7:H7"/>
    <mergeCell ref="E9:H9"/>
    <mergeCell ref="E27:H27"/>
    <mergeCell ref="E85:H85"/>
    <mergeCell ref="E87:H87"/>
  </mergeCells>
  <pageMargins left="0.39370078740157483" right="0.39370078740157483" top="0.78740157480314965" bottom="0.78740157480314965" header="0" footer="0"/>
  <pageSetup paperSize="9" scale="85" fitToHeight="100" orientation="landscape" blackAndWhite="1" r:id="rId1"/>
  <headerFooter>
    <oddFooter>&amp;CStrana &amp;P z &amp;N&amp;RD.1.3   PBŘ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2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2"/>
    </row>
    <row r="2" spans="1:46" s="1" customFormat="1" ht="36.950000000000003" customHeight="1">
      <c r="L2" s="239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8" t="s">
        <v>100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1:46" s="1" customFormat="1" ht="24.95" customHeight="1">
      <c r="B4" s="21"/>
      <c r="D4" s="22" t="s">
        <v>110</v>
      </c>
      <c r="L4" s="21"/>
      <c r="M4" s="93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STAVEBNÍ ÚPRAVY WC, PAVILON NOVÁ KNIHOVNA, ČÁST „B</v>
      </c>
      <c r="F7" s="241"/>
      <c r="G7" s="241"/>
      <c r="H7" s="241"/>
      <c r="L7" s="21"/>
    </row>
    <row r="8" spans="1:46" s="2" customFormat="1" ht="12" customHeight="1">
      <c r="A8" s="31"/>
      <c r="B8" s="32"/>
      <c r="C8" s="31"/>
      <c r="D8" s="27" t="s">
        <v>111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06" t="s">
        <v>933</v>
      </c>
      <c r="F9" s="242"/>
      <c r="G9" s="242"/>
      <c r="H9" s="242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7" t="s">
        <v>16</v>
      </c>
      <c r="E11" s="31"/>
      <c r="F11" s="25" t="s">
        <v>17</v>
      </c>
      <c r="G11" s="31"/>
      <c r="H11" s="31"/>
      <c r="I11" s="27" t="s">
        <v>18</v>
      </c>
      <c r="J11" s="25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7" t="s">
        <v>20</v>
      </c>
      <c r="E12" s="31"/>
      <c r="F12" s="25" t="s">
        <v>21</v>
      </c>
      <c r="G12" s="31"/>
      <c r="H12" s="31"/>
      <c r="I12" s="27" t="s">
        <v>22</v>
      </c>
      <c r="J12" s="54" t="str">
        <f>'Rekapitulace stavby'!AN8</f>
        <v>8. 4. 2020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7" t="s">
        <v>28</v>
      </c>
      <c r="E14" s="31"/>
      <c r="F14" s="31"/>
      <c r="G14" s="31"/>
      <c r="H14" s="31"/>
      <c r="I14" s="27" t="s">
        <v>29</v>
      </c>
      <c r="J14" s="25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5" t="s">
        <v>30</v>
      </c>
      <c r="F15" s="31"/>
      <c r="G15" s="31"/>
      <c r="H15" s="31"/>
      <c r="I15" s="27" t="s">
        <v>31</v>
      </c>
      <c r="J15" s="25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7" t="s">
        <v>32</v>
      </c>
      <c r="E17" s="31"/>
      <c r="F17" s="31"/>
      <c r="G17" s="31"/>
      <c r="H17" s="31"/>
      <c r="I17" s="27" t="s">
        <v>29</v>
      </c>
      <c r="J17" s="25" t="s">
        <v>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5" t="s">
        <v>33</v>
      </c>
      <c r="F18" s="31"/>
      <c r="G18" s="31"/>
      <c r="H18" s="31"/>
      <c r="I18" s="27" t="s">
        <v>31</v>
      </c>
      <c r="J18" s="25" t="s">
        <v>1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7" t="s">
        <v>34</v>
      </c>
      <c r="E20" s="31"/>
      <c r="F20" s="31"/>
      <c r="G20" s="31"/>
      <c r="H20" s="31"/>
      <c r="I20" s="27" t="s">
        <v>29</v>
      </c>
      <c r="J20" s="25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5" t="s">
        <v>35</v>
      </c>
      <c r="F21" s="31"/>
      <c r="G21" s="31"/>
      <c r="H21" s="31"/>
      <c r="I21" s="27" t="s">
        <v>31</v>
      </c>
      <c r="J21" s="25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7" t="s">
        <v>37</v>
      </c>
      <c r="E23" s="31"/>
      <c r="F23" s="31"/>
      <c r="G23" s="31"/>
      <c r="H23" s="31"/>
      <c r="I23" s="27" t="s">
        <v>29</v>
      </c>
      <c r="J23" s="25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5" t="str">
        <f>IF('Rekapitulace stavby'!E20="","",'Rekapitulace stavby'!E20)</f>
        <v xml:space="preserve"> </v>
      </c>
      <c r="F24" s="31"/>
      <c r="G24" s="31"/>
      <c r="H24" s="31"/>
      <c r="I24" s="27" t="s">
        <v>31</v>
      </c>
      <c r="J24" s="25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7" t="s">
        <v>39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83.25" customHeight="1">
      <c r="A27" s="94"/>
      <c r="B27" s="95"/>
      <c r="C27" s="94"/>
      <c r="D27" s="94"/>
      <c r="E27" s="228" t="s">
        <v>40</v>
      </c>
      <c r="F27" s="228"/>
      <c r="G27" s="228"/>
      <c r="H27" s="228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7" t="s">
        <v>41</v>
      </c>
      <c r="E30" s="31"/>
      <c r="F30" s="31"/>
      <c r="G30" s="31"/>
      <c r="H30" s="31"/>
      <c r="I30" s="31"/>
      <c r="J30" s="70">
        <f>ROUND(J117,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43</v>
      </c>
      <c r="G32" s="31"/>
      <c r="H32" s="31"/>
      <c r="I32" s="35" t="s">
        <v>42</v>
      </c>
      <c r="J32" s="35" t="s">
        <v>44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8" t="s">
        <v>45</v>
      </c>
      <c r="E33" s="27" t="s">
        <v>46</v>
      </c>
      <c r="F33" s="99">
        <f>ROUND((SUM(BE117:BE119)),  2)</f>
        <v>0</v>
      </c>
      <c r="G33" s="31"/>
      <c r="H33" s="31"/>
      <c r="I33" s="100">
        <v>0.21</v>
      </c>
      <c r="J33" s="99">
        <f>ROUND(((SUM(BE117:BE119))*I33),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7" t="s">
        <v>47</v>
      </c>
      <c r="F34" s="99">
        <f>ROUND((SUM(BF117:BF119)),  2)</f>
        <v>0</v>
      </c>
      <c r="G34" s="31"/>
      <c r="H34" s="31"/>
      <c r="I34" s="100">
        <v>0.15</v>
      </c>
      <c r="J34" s="99">
        <f>ROUND(((SUM(BF117:BF119))*I34),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7" t="s">
        <v>48</v>
      </c>
      <c r="F35" s="99">
        <f>ROUND((SUM(BG117:BG119)),  2)</f>
        <v>0</v>
      </c>
      <c r="G35" s="31"/>
      <c r="H35" s="31"/>
      <c r="I35" s="100">
        <v>0.21</v>
      </c>
      <c r="J35" s="99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7" t="s">
        <v>49</v>
      </c>
      <c r="F36" s="99">
        <f>ROUND((SUM(BH117:BH119)),  2)</f>
        <v>0</v>
      </c>
      <c r="G36" s="31"/>
      <c r="H36" s="31"/>
      <c r="I36" s="100">
        <v>0.15</v>
      </c>
      <c r="J36" s="99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7" t="s">
        <v>50</v>
      </c>
      <c r="F37" s="99">
        <f>ROUND((SUM(BI117:BI119)),  2)</f>
        <v>0</v>
      </c>
      <c r="G37" s="31"/>
      <c r="H37" s="31"/>
      <c r="I37" s="100">
        <v>0</v>
      </c>
      <c r="J37" s="99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1"/>
      <c r="D39" s="102" t="s">
        <v>51</v>
      </c>
      <c r="E39" s="59"/>
      <c r="F39" s="59"/>
      <c r="G39" s="103" t="s">
        <v>52</v>
      </c>
      <c r="H39" s="104" t="s">
        <v>53</v>
      </c>
      <c r="I39" s="59"/>
      <c r="J39" s="105">
        <f>SUM(J30:J37)</f>
        <v>0</v>
      </c>
      <c r="K39" s="106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1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41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1"/>
      <c r="B61" s="32"/>
      <c r="C61" s="31"/>
      <c r="D61" s="44" t="s">
        <v>56</v>
      </c>
      <c r="E61" s="34"/>
      <c r="F61" s="107" t="s">
        <v>57</v>
      </c>
      <c r="G61" s="44" t="s">
        <v>56</v>
      </c>
      <c r="H61" s="34"/>
      <c r="I61" s="34"/>
      <c r="J61" s="108" t="s">
        <v>57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1"/>
      <c r="B65" s="32"/>
      <c r="C65" s="31"/>
      <c r="D65" s="42" t="s">
        <v>58</v>
      </c>
      <c r="E65" s="45"/>
      <c r="F65" s="45"/>
      <c r="G65" s="42" t="s">
        <v>59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1"/>
      <c r="B76" s="32"/>
      <c r="C76" s="31"/>
      <c r="D76" s="44" t="s">
        <v>56</v>
      </c>
      <c r="E76" s="34"/>
      <c r="F76" s="107" t="s">
        <v>57</v>
      </c>
      <c r="G76" s="44" t="s">
        <v>56</v>
      </c>
      <c r="H76" s="34"/>
      <c r="I76" s="34"/>
      <c r="J76" s="108" t="s">
        <v>57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2" t="s">
        <v>113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14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0" t="str">
        <f>E7</f>
        <v>STAVEBNÍ ÚPRAVY WC, PAVILON NOVÁ KNIHOVNA, ČÁST „B</v>
      </c>
      <c r="F85" s="241"/>
      <c r="G85" s="241"/>
      <c r="H85" s="241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111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06" t="str">
        <f>E9</f>
        <v>D.1.4.1 - VYTÁPĚNÍ</v>
      </c>
      <c r="F87" s="242"/>
      <c r="G87" s="242"/>
      <c r="H87" s="242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20</v>
      </c>
      <c r="D89" s="31"/>
      <c r="E89" s="31"/>
      <c r="F89" s="25" t="str">
        <f>F12</f>
        <v>Ostrava</v>
      </c>
      <c r="G89" s="31"/>
      <c r="H89" s="31"/>
      <c r="I89" s="27" t="s">
        <v>22</v>
      </c>
      <c r="J89" s="54" t="str">
        <f>IF(J12="","",J12)</f>
        <v>8. 4. 2020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7" t="s">
        <v>28</v>
      </c>
      <c r="D91" s="31"/>
      <c r="E91" s="31"/>
      <c r="F91" s="25" t="str">
        <f>E15</f>
        <v>VŠB-TU Ostrava</v>
      </c>
      <c r="G91" s="31"/>
      <c r="H91" s="31"/>
      <c r="I91" s="27" t="s">
        <v>34</v>
      </c>
      <c r="J91" s="29" t="str">
        <f>E21</f>
        <v>MARPO s.r.o.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7" t="s">
        <v>32</v>
      </c>
      <c r="D92" s="31"/>
      <c r="E92" s="31"/>
      <c r="F92" s="25" t="str">
        <f>IF(E18="","",E18)</f>
        <v>Na základě výběrového řízení</v>
      </c>
      <c r="G92" s="31"/>
      <c r="H92" s="31"/>
      <c r="I92" s="27" t="s">
        <v>37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9" t="s">
        <v>114</v>
      </c>
      <c r="D94" s="101"/>
      <c r="E94" s="101"/>
      <c r="F94" s="101"/>
      <c r="G94" s="101"/>
      <c r="H94" s="101"/>
      <c r="I94" s="101"/>
      <c r="J94" s="110" t="s">
        <v>115</v>
      </c>
      <c r="K94" s="10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1" t="s">
        <v>116</v>
      </c>
      <c r="D96" s="31"/>
      <c r="E96" s="31"/>
      <c r="F96" s="31"/>
      <c r="G96" s="31"/>
      <c r="H96" s="31"/>
      <c r="I96" s="31"/>
      <c r="J96" s="70">
        <f>J117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8" t="s">
        <v>117</v>
      </c>
    </row>
    <row r="97" spans="1:31" s="9" customFormat="1" ht="24.95" customHeight="1">
      <c r="B97" s="112"/>
      <c r="D97" s="113" t="s">
        <v>934</v>
      </c>
      <c r="E97" s="114"/>
      <c r="F97" s="114"/>
      <c r="G97" s="114"/>
      <c r="H97" s="114"/>
      <c r="I97" s="114"/>
      <c r="J97" s="115">
        <f>J118</f>
        <v>0</v>
      </c>
      <c r="L97" s="112"/>
    </row>
    <row r="98" spans="1:31" s="2" customFormat="1" ht="21.75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2" t="s">
        <v>125</v>
      </c>
      <c r="D104" s="31"/>
      <c r="E104" s="31"/>
      <c r="F104" s="31"/>
      <c r="G104" s="31"/>
      <c r="H104" s="31"/>
      <c r="I104" s="31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7" t="s">
        <v>14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1"/>
      <c r="D107" s="31"/>
      <c r="E107" s="240" t="str">
        <f>E7</f>
        <v>STAVEBNÍ ÚPRAVY WC, PAVILON NOVÁ KNIHOVNA, ČÁST „B</v>
      </c>
      <c r="F107" s="241"/>
      <c r="G107" s="241"/>
      <c r="H107" s="24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7" t="s">
        <v>111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06" t="str">
        <f>E9</f>
        <v>D.1.4.1 - VYTÁPĚNÍ</v>
      </c>
      <c r="F109" s="242"/>
      <c r="G109" s="242"/>
      <c r="H109" s="242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7" t="s">
        <v>20</v>
      </c>
      <c r="D111" s="31"/>
      <c r="E111" s="31"/>
      <c r="F111" s="25" t="str">
        <f>F12</f>
        <v>Ostrava</v>
      </c>
      <c r="G111" s="31"/>
      <c r="H111" s="31"/>
      <c r="I111" s="27" t="s">
        <v>22</v>
      </c>
      <c r="J111" s="54" t="str">
        <f>IF(J12="","",J12)</f>
        <v>8. 4. 2020</v>
      </c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7" t="s">
        <v>28</v>
      </c>
      <c r="D113" s="31"/>
      <c r="E113" s="31"/>
      <c r="F113" s="25" t="str">
        <f>E15</f>
        <v>VŠB-TU Ostrava</v>
      </c>
      <c r="G113" s="31"/>
      <c r="H113" s="31"/>
      <c r="I113" s="27" t="s">
        <v>34</v>
      </c>
      <c r="J113" s="29" t="str">
        <f>E21</f>
        <v>MARPO s.r.o.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7" t="s">
        <v>32</v>
      </c>
      <c r="D114" s="31"/>
      <c r="E114" s="31"/>
      <c r="F114" s="25" t="str">
        <f>IF(E18="","",E18)</f>
        <v>Na základě výběrového řízení</v>
      </c>
      <c r="G114" s="31"/>
      <c r="H114" s="31"/>
      <c r="I114" s="27" t="s">
        <v>37</v>
      </c>
      <c r="J114" s="29" t="str">
        <f>E24</f>
        <v xml:space="preserve"> 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20"/>
      <c r="B116" s="121"/>
      <c r="C116" s="122" t="s">
        <v>126</v>
      </c>
      <c r="D116" s="123" t="s">
        <v>66</v>
      </c>
      <c r="E116" s="123" t="s">
        <v>62</v>
      </c>
      <c r="F116" s="123" t="s">
        <v>63</v>
      </c>
      <c r="G116" s="123" t="s">
        <v>127</v>
      </c>
      <c r="H116" s="123" t="s">
        <v>128</v>
      </c>
      <c r="I116" s="123" t="s">
        <v>129</v>
      </c>
      <c r="J116" s="123" t="s">
        <v>115</v>
      </c>
      <c r="K116" s="124" t="s">
        <v>130</v>
      </c>
      <c r="L116" s="125"/>
      <c r="M116" s="61" t="s">
        <v>1</v>
      </c>
      <c r="N116" s="62" t="s">
        <v>45</v>
      </c>
      <c r="O116" s="62" t="s">
        <v>131</v>
      </c>
      <c r="P116" s="62" t="s">
        <v>132</v>
      </c>
      <c r="Q116" s="62" t="s">
        <v>133</v>
      </c>
      <c r="R116" s="62" t="s">
        <v>134</v>
      </c>
      <c r="S116" s="62" t="s">
        <v>135</v>
      </c>
      <c r="T116" s="63" t="s">
        <v>136</v>
      </c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0"/>
    </row>
    <row r="117" spans="1:65" s="2" customFormat="1" ht="22.9" customHeight="1">
      <c r="A117" s="31"/>
      <c r="B117" s="32"/>
      <c r="C117" s="68" t="s">
        <v>137</v>
      </c>
      <c r="D117" s="31"/>
      <c r="E117" s="31"/>
      <c r="F117" s="31"/>
      <c r="G117" s="31"/>
      <c r="H117" s="31"/>
      <c r="I117" s="31"/>
      <c r="J117" s="126">
        <f>BK117</f>
        <v>0</v>
      </c>
      <c r="K117" s="31"/>
      <c r="L117" s="32"/>
      <c r="M117" s="64"/>
      <c r="N117" s="55"/>
      <c r="O117" s="65"/>
      <c r="P117" s="127">
        <f>P118</f>
        <v>0</v>
      </c>
      <c r="Q117" s="65"/>
      <c r="R117" s="127">
        <f>R118</f>
        <v>0</v>
      </c>
      <c r="S117" s="65"/>
      <c r="T117" s="128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8" t="s">
        <v>80</v>
      </c>
      <c r="AU117" s="18" t="s">
        <v>117</v>
      </c>
      <c r="BK117" s="129">
        <f>BK118</f>
        <v>0</v>
      </c>
    </row>
    <row r="118" spans="1:65" s="12" customFormat="1" ht="25.9" customHeight="1">
      <c r="B118" s="130"/>
      <c r="D118" s="131" t="s">
        <v>80</v>
      </c>
      <c r="E118" s="132" t="s">
        <v>935</v>
      </c>
      <c r="F118" s="132" t="s">
        <v>936</v>
      </c>
      <c r="J118" s="133">
        <f>BK118</f>
        <v>0</v>
      </c>
      <c r="L118" s="130"/>
      <c r="M118" s="134"/>
      <c r="N118" s="135"/>
      <c r="O118" s="135"/>
      <c r="P118" s="136">
        <f>P119</f>
        <v>0</v>
      </c>
      <c r="Q118" s="135"/>
      <c r="R118" s="136">
        <f>R119</f>
        <v>0</v>
      </c>
      <c r="S118" s="135"/>
      <c r="T118" s="137">
        <f>T119</f>
        <v>0</v>
      </c>
      <c r="AR118" s="131" t="s">
        <v>165</v>
      </c>
      <c r="AT118" s="138" t="s">
        <v>80</v>
      </c>
      <c r="AU118" s="138" t="s">
        <v>81</v>
      </c>
      <c r="AY118" s="131" t="s">
        <v>140</v>
      </c>
      <c r="BK118" s="139">
        <f>BK119</f>
        <v>0</v>
      </c>
    </row>
    <row r="119" spans="1:65" s="2" customFormat="1" ht="16.5" customHeight="1">
      <c r="A119" s="31"/>
      <c r="B119" s="142"/>
      <c r="C119" s="143" t="s">
        <v>89</v>
      </c>
      <c r="D119" s="143" t="s">
        <v>143</v>
      </c>
      <c r="E119" s="144" t="s">
        <v>937</v>
      </c>
      <c r="F119" s="145" t="s">
        <v>938</v>
      </c>
      <c r="G119" s="146" t="s">
        <v>146</v>
      </c>
      <c r="H119" s="147">
        <v>1</v>
      </c>
      <c r="I119" s="148"/>
      <c r="J119" s="148">
        <f>ROUND(I119*H119,2)</f>
        <v>0</v>
      </c>
      <c r="K119" s="145" t="s">
        <v>1</v>
      </c>
      <c r="L119" s="32"/>
      <c r="M119" s="202" t="s">
        <v>1</v>
      </c>
      <c r="N119" s="203" t="s">
        <v>46</v>
      </c>
      <c r="O119" s="204">
        <v>0</v>
      </c>
      <c r="P119" s="204">
        <f>O119*H119</f>
        <v>0</v>
      </c>
      <c r="Q119" s="204">
        <v>0</v>
      </c>
      <c r="R119" s="204">
        <f>Q119*H119</f>
        <v>0</v>
      </c>
      <c r="S119" s="204">
        <v>0</v>
      </c>
      <c r="T119" s="205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53" t="s">
        <v>939</v>
      </c>
      <c r="AT119" s="153" t="s">
        <v>143</v>
      </c>
      <c r="AU119" s="153" t="s">
        <v>89</v>
      </c>
      <c r="AY119" s="18" t="s">
        <v>140</v>
      </c>
      <c r="BE119" s="154">
        <f>IF(N119="základní",J119,0)</f>
        <v>0</v>
      </c>
      <c r="BF119" s="154">
        <f>IF(N119="snížená",J119,0)</f>
        <v>0</v>
      </c>
      <c r="BG119" s="154">
        <f>IF(N119="zákl. přenesená",J119,0)</f>
        <v>0</v>
      </c>
      <c r="BH119" s="154">
        <f>IF(N119="sníž. přenesená",J119,0)</f>
        <v>0</v>
      </c>
      <c r="BI119" s="154">
        <f>IF(N119="nulová",J119,0)</f>
        <v>0</v>
      </c>
      <c r="BJ119" s="18" t="s">
        <v>89</v>
      </c>
      <c r="BK119" s="154">
        <f>ROUND(I119*H119,2)</f>
        <v>0</v>
      </c>
      <c r="BL119" s="18" t="s">
        <v>939</v>
      </c>
      <c r="BM119" s="153" t="s">
        <v>940</v>
      </c>
    </row>
    <row r="120" spans="1:65" s="2" customFormat="1" ht="6.95" customHeight="1">
      <c r="A120" s="31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2"/>
      <c r="M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</sheetData>
  <autoFilter ref="C116:K119"/>
  <mergeCells count="8">
    <mergeCell ref="E107:H107"/>
    <mergeCell ref="E109:H109"/>
    <mergeCell ref="L2:V2"/>
    <mergeCell ref="E7:H7"/>
    <mergeCell ref="E9:H9"/>
    <mergeCell ref="E27:H27"/>
    <mergeCell ref="E85:H85"/>
    <mergeCell ref="E87:H87"/>
  </mergeCells>
  <pageMargins left="0.39370078740157483" right="0.39370078740157483" top="0.78740157480314965" bottom="0.78740157480314965" header="0" footer="0"/>
  <pageSetup paperSize="9" scale="85" fitToHeight="100" orientation="landscape" blackAndWhite="1" r:id="rId1"/>
  <headerFooter>
    <oddFooter>&amp;CStrana &amp;P z &amp;N&amp;RD.1.4.1   VYT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2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2"/>
    </row>
    <row r="2" spans="1:46" s="1" customFormat="1" ht="36.950000000000003" customHeight="1">
      <c r="L2" s="239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8" t="s">
        <v>103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1:46" s="1" customFormat="1" ht="24.95" customHeight="1">
      <c r="B4" s="21"/>
      <c r="D4" s="22" t="s">
        <v>110</v>
      </c>
      <c r="L4" s="21"/>
      <c r="M4" s="93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STAVEBNÍ ÚPRAVY WC, PAVILON NOVÁ KNIHOVNA, ČÁST „B</v>
      </c>
      <c r="F7" s="241"/>
      <c r="G7" s="241"/>
      <c r="H7" s="241"/>
      <c r="L7" s="21"/>
    </row>
    <row r="8" spans="1:46" s="2" customFormat="1" ht="12" customHeight="1">
      <c r="A8" s="31"/>
      <c r="B8" s="32"/>
      <c r="C8" s="31"/>
      <c r="D8" s="27" t="s">
        <v>111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06" t="s">
        <v>941</v>
      </c>
      <c r="F9" s="242"/>
      <c r="G9" s="242"/>
      <c r="H9" s="242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7" t="s">
        <v>16</v>
      </c>
      <c r="E11" s="31"/>
      <c r="F11" s="25" t="s">
        <v>17</v>
      </c>
      <c r="G11" s="31"/>
      <c r="H11" s="31"/>
      <c r="I11" s="27" t="s">
        <v>18</v>
      </c>
      <c r="J11" s="25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7" t="s">
        <v>20</v>
      </c>
      <c r="E12" s="31"/>
      <c r="F12" s="25" t="s">
        <v>21</v>
      </c>
      <c r="G12" s="31"/>
      <c r="H12" s="31"/>
      <c r="I12" s="27" t="s">
        <v>22</v>
      </c>
      <c r="J12" s="54" t="str">
        <f>'Rekapitulace stavby'!AN8</f>
        <v>8. 4. 2020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7" t="s">
        <v>28</v>
      </c>
      <c r="E14" s="31"/>
      <c r="F14" s="31"/>
      <c r="G14" s="31"/>
      <c r="H14" s="31"/>
      <c r="I14" s="27" t="s">
        <v>29</v>
      </c>
      <c r="J14" s="25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5" t="s">
        <v>30</v>
      </c>
      <c r="F15" s="31"/>
      <c r="G15" s="31"/>
      <c r="H15" s="31"/>
      <c r="I15" s="27" t="s">
        <v>31</v>
      </c>
      <c r="J15" s="25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7" t="s">
        <v>32</v>
      </c>
      <c r="E17" s="31"/>
      <c r="F17" s="31"/>
      <c r="G17" s="31"/>
      <c r="H17" s="31"/>
      <c r="I17" s="27" t="s">
        <v>29</v>
      </c>
      <c r="J17" s="25" t="s">
        <v>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5" t="s">
        <v>33</v>
      </c>
      <c r="F18" s="31"/>
      <c r="G18" s="31"/>
      <c r="H18" s="31"/>
      <c r="I18" s="27" t="s">
        <v>31</v>
      </c>
      <c r="J18" s="25" t="s">
        <v>1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7" t="s">
        <v>34</v>
      </c>
      <c r="E20" s="31"/>
      <c r="F20" s="31"/>
      <c r="G20" s="31"/>
      <c r="H20" s="31"/>
      <c r="I20" s="27" t="s">
        <v>29</v>
      </c>
      <c r="J20" s="25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5" t="s">
        <v>35</v>
      </c>
      <c r="F21" s="31"/>
      <c r="G21" s="31"/>
      <c r="H21" s="31"/>
      <c r="I21" s="27" t="s">
        <v>31</v>
      </c>
      <c r="J21" s="25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7" t="s">
        <v>37</v>
      </c>
      <c r="E23" s="31"/>
      <c r="F23" s="31"/>
      <c r="G23" s="31"/>
      <c r="H23" s="31"/>
      <c r="I23" s="27" t="s">
        <v>29</v>
      </c>
      <c r="J23" s="25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5" t="str">
        <f>IF('Rekapitulace stavby'!E20="","",'Rekapitulace stavby'!E20)</f>
        <v xml:space="preserve"> </v>
      </c>
      <c r="F24" s="31"/>
      <c r="G24" s="31"/>
      <c r="H24" s="31"/>
      <c r="I24" s="27" t="s">
        <v>31</v>
      </c>
      <c r="J24" s="25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7" t="s">
        <v>39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83.25" customHeight="1">
      <c r="A27" s="94"/>
      <c r="B27" s="95"/>
      <c r="C27" s="94"/>
      <c r="D27" s="94"/>
      <c r="E27" s="228" t="s">
        <v>40</v>
      </c>
      <c r="F27" s="228"/>
      <c r="G27" s="228"/>
      <c r="H27" s="228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7" t="s">
        <v>41</v>
      </c>
      <c r="E30" s="31"/>
      <c r="F30" s="31"/>
      <c r="G30" s="31"/>
      <c r="H30" s="31"/>
      <c r="I30" s="31"/>
      <c r="J30" s="70">
        <f>ROUND(J117,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43</v>
      </c>
      <c r="G32" s="31"/>
      <c r="H32" s="31"/>
      <c r="I32" s="35" t="s">
        <v>42</v>
      </c>
      <c r="J32" s="35" t="s">
        <v>44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8" t="s">
        <v>45</v>
      </c>
      <c r="E33" s="27" t="s">
        <v>46</v>
      </c>
      <c r="F33" s="99">
        <f>ROUND((SUM(BE117:BE119)),  2)</f>
        <v>0</v>
      </c>
      <c r="G33" s="31"/>
      <c r="H33" s="31"/>
      <c r="I33" s="100">
        <v>0.21</v>
      </c>
      <c r="J33" s="99">
        <f>ROUND(((SUM(BE117:BE119))*I33),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7" t="s">
        <v>47</v>
      </c>
      <c r="F34" s="99">
        <f>ROUND((SUM(BF117:BF119)),  2)</f>
        <v>0</v>
      </c>
      <c r="G34" s="31"/>
      <c r="H34" s="31"/>
      <c r="I34" s="100">
        <v>0.15</v>
      </c>
      <c r="J34" s="99">
        <f>ROUND(((SUM(BF117:BF119))*I34),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7" t="s">
        <v>48</v>
      </c>
      <c r="F35" s="99">
        <f>ROUND((SUM(BG117:BG119)),  2)</f>
        <v>0</v>
      </c>
      <c r="G35" s="31"/>
      <c r="H35" s="31"/>
      <c r="I35" s="100">
        <v>0.21</v>
      </c>
      <c r="J35" s="99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7" t="s">
        <v>49</v>
      </c>
      <c r="F36" s="99">
        <f>ROUND((SUM(BH117:BH119)),  2)</f>
        <v>0</v>
      </c>
      <c r="G36" s="31"/>
      <c r="H36" s="31"/>
      <c r="I36" s="100">
        <v>0.15</v>
      </c>
      <c r="J36" s="99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7" t="s">
        <v>50</v>
      </c>
      <c r="F37" s="99">
        <f>ROUND((SUM(BI117:BI119)),  2)</f>
        <v>0</v>
      </c>
      <c r="G37" s="31"/>
      <c r="H37" s="31"/>
      <c r="I37" s="100">
        <v>0</v>
      </c>
      <c r="J37" s="99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1"/>
      <c r="D39" s="102" t="s">
        <v>51</v>
      </c>
      <c r="E39" s="59"/>
      <c r="F39" s="59"/>
      <c r="G39" s="103" t="s">
        <v>52</v>
      </c>
      <c r="H39" s="104" t="s">
        <v>53</v>
      </c>
      <c r="I39" s="59"/>
      <c r="J39" s="105">
        <f>SUM(J30:J37)</f>
        <v>0</v>
      </c>
      <c r="K39" s="106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1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41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1"/>
      <c r="B61" s="32"/>
      <c r="C61" s="31"/>
      <c r="D61" s="44" t="s">
        <v>56</v>
      </c>
      <c r="E61" s="34"/>
      <c r="F61" s="107" t="s">
        <v>57</v>
      </c>
      <c r="G61" s="44" t="s">
        <v>56</v>
      </c>
      <c r="H61" s="34"/>
      <c r="I61" s="34"/>
      <c r="J61" s="108" t="s">
        <v>57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1"/>
      <c r="B65" s="32"/>
      <c r="C65" s="31"/>
      <c r="D65" s="42" t="s">
        <v>58</v>
      </c>
      <c r="E65" s="45"/>
      <c r="F65" s="45"/>
      <c r="G65" s="42" t="s">
        <v>59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1"/>
      <c r="B76" s="32"/>
      <c r="C76" s="31"/>
      <c r="D76" s="44" t="s">
        <v>56</v>
      </c>
      <c r="E76" s="34"/>
      <c r="F76" s="107" t="s">
        <v>57</v>
      </c>
      <c r="G76" s="44" t="s">
        <v>56</v>
      </c>
      <c r="H76" s="34"/>
      <c r="I76" s="34"/>
      <c r="J76" s="108" t="s">
        <v>57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2" t="s">
        <v>113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14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0" t="str">
        <f>E7</f>
        <v>STAVEBNÍ ÚPRAVY WC, PAVILON NOVÁ KNIHOVNA, ČÁST „B</v>
      </c>
      <c r="F85" s="241"/>
      <c r="G85" s="241"/>
      <c r="H85" s="241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111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06" t="str">
        <f>E9</f>
        <v>D.1.4.2 - ZDRAVOTNĚ TECHNICKÉ INSTALACE</v>
      </c>
      <c r="F87" s="242"/>
      <c r="G87" s="242"/>
      <c r="H87" s="242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20</v>
      </c>
      <c r="D89" s="31"/>
      <c r="E89" s="31"/>
      <c r="F89" s="25" t="str">
        <f>F12</f>
        <v>Ostrava</v>
      </c>
      <c r="G89" s="31"/>
      <c r="H89" s="31"/>
      <c r="I89" s="27" t="s">
        <v>22</v>
      </c>
      <c r="J89" s="54" t="str">
        <f>IF(J12="","",J12)</f>
        <v>8. 4. 2020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7" t="s">
        <v>28</v>
      </c>
      <c r="D91" s="31"/>
      <c r="E91" s="31"/>
      <c r="F91" s="25" t="str">
        <f>E15</f>
        <v>VŠB-TU Ostrava</v>
      </c>
      <c r="G91" s="31"/>
      <c r="H91" s="31"/>
      <c r="I91" s="27" t="s">
        <v>34</v>
      </c>
      <c r="J91" s="29" t="str">
        <f>E21</f>
        <v>MARPO s.r.o.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7" t="s">
        <v>32</v>
      </c>
      <c r="D92" s="31"/>
      <c r="E92" s="31"/>
      <c r="F92" s="25" t="str">
        <f>IF(E18="","",E18)</f>
        <v>Na základě výběrového řízení</v>
      </c>
      <c r="G92" s="31"/>
      <c r="H92" s="31"/>
      <c r="I92" s="27" t="s">
        <v>37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9" t="s">
        <v>114</v>
      </c>
      <c r="D94" s="101"/>
      <c r="E94" s="101"/>
      <c r="F94" s="101"/>
      <c r="G94" s="101"/>
      <c r="H94" s="101"/>
      <c r="I94" s="101"/>
      <c r="J94" s="110" t="s">
        <v>115</v>
      </c>
      <c r="K94" s="10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1" t="s">
        <v>116</v>
      </c>
      <c r="D96" s="31"/>
      <c r="E96" s="31"/>
      <c r="F96" s="31"/>
      <c r="G96" s="31"/>
      <c r="H96" s="31"/>
      <c r="I96" s="31"/>
      <c r="J96" s="70">
        <f>J117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8" t="s">
        <v>117</v>
      </c>
    </row>
    <row r="97" spans="1:31" s="9" customFormat="1" ht="24.95" customHeight="1">
      <c r="B97" s="112"/>
      <c r="D97" s="113" t="s">
        <v>934</v>
      </c>
      <c r="E97" s="114"/>
      <c r="F97" s="114"/>
      <c r="G97" s="114"/>
      <c r="H97" s="114"/>
      <c r="I97" s="114"/>
      <c r="J97" s="115">
        <f>J118</f>
        <v>0</v>
      </c>
      <c r="L97" s="112"/>
    </row>
    <row r="98" spans="1:31" s="2" customFormat="1" ht="21.75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2" t="s">
        <v>125</v>
      </c>
      <c r="D104" s="31"/>
      <c r="E104" s="31"/>
      <c r="F104" s="31"/>
      <c r="G104" s="31"/>
      <c r="H104" s="31"/>
      <c r="I104" s="31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7" t="s">
        <v>14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1"/>
      <c r="D107" s="31"/>
      <c r="E107" s="240" t="str">
        <f>E7</f>
        <v>STAVEBNÍ ÚPRAVY WC, PAVILON NOVÁ KNIHOVNA, ČÁST „B</v>
      </c>
      <c r="F107" s="241"/>
      <c r="G107" s="241"/>
      <c r="H107" s="24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7" t="s">
        <v>111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06" t="str">
        <f>E9</f>
        <v>D.1.4.2 - ZDRAVOTNĚ TECHNICKÉ INSTALACE</v>
      </c>
      <c r="F109" s="242"/>
      <c r="G109" s="242"/>
      <c r="H109" s="242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7" t="s">
        <v>20</v>
      </c>
      <c r="D111" s="31"/>
      <c r="E111" s="31"/>
      <c r="F111" s="25" t="str">
        <f>F12</f>
        <v>Ostrava</v>
      </c>
      <c r="G111" s="31"/>
      <c r="H111" s="31"/>
      <c r="I111" s="27" t="s">
        <v>22</v>
      </c>
      <c r="J111" s="54" t="str">
        <f>IF(J12="","",J12)</f>
        <v>8. 4. 2020</v>
      </c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7" t="s">
        <v>28</v>
      </c>
      <c r="D113" s="31"/>
      <c r="E113" s="31"/>
      <c r="F113" s="25" t="str">
        <f>E15</f>
        <v>VŠB-TU Ostrava</v>
      </c>
      <c r="G113" s="31"/>
      <c r="H113" s="31"/>
      <c r="I113" s="27" t="s">
        <v>34</v>
      </c>
      <c r="J113" s="29" t="str">
        <f>E21</f>
        <v>MARPO s.r.o.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7" t="s">
        <v>32</v>
      </c>
      <c r="D114" s="31"/>
      <c r="E114" s="31"/>
      <c r="F114" s="25" t="str">
        <f>IF(E18="","",E18)</f>
        <v>Na základě výběrového řízení</v>
      </c>
      <c r="G114" s="31"/>
      <c r="H114" s="31"/>
      <c r="I114" s="27" t="s">
        <v>37</v>
      </c>
      <c r="J114" s="29" t="str">
        <f>E24</f>
        <v xml:space="preserve"> 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20"/>
      <c r="B116" s="121"/>
      <c r="C116" s="122" t="s">
        <v>126</v>
      </c>
      <c r="D116" s="123" t="s">
        <v>66</v>
      </c>
      <c r="E116" s="123" t="s">
        <v>62</v>
      </c>
      <c r="F116" s="123" t="s">
        <v>63</v>
      </c>
      <c r="G116" s="123" t="s">
        <v>127</v>
      </c>
      <c r="H116" s="123" t="s">
        <v>128</v>
      </c>
      <c r="I116" s="123" t="s">
        <v>129</v>
      </c>
      <c r="J116" s="123" t="s">
        <v>115</v>
      </c>
      <c r="K116" s="124" t="s">
        <v>130</v>
      </c>
      <c r="L116" s="125"/>
      <c r="M116" s="61" t="s">
        <v>1</v>
      </c>
      <c r="N116" s="62" t="s">
        <v>45</v>
      </c>
      <c r="O116" s="62" t="s">
        <v>131</v>
      </c>
      <c r="P116" s="62" t="s">
        <v>132</v>
      </c>
      <c r="Q116" s="62" t="s">
        <v>133</v>
      </c>
      <c r="R116" s="62" t="s">
        <v>134</v>
      </c>
      <c r="S116" s="62" t="s">
        <v>135</v>
      </c>
      <c r="T116" s="63" t="s">
        <v>136</v>
      </c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0"/>
    </row>
    <row r="117" spans="1:65" s="2" customFormat="1" ht="22.9" customHeight="1">
      <c r="A117" s="31"/>
      <c r="B117" s="32"/>
      <c r="C117" s="68" t="s">
        <v>137</v>
      </c>
      <c r="D117" s="31"/>
      <c r="E117" s="31"/>
      <c r="F117" s="31"/>
      <c r="G117" s="31"/>
      <c r="H117" s="31"/>
      <c r="I117" s="31"/>
      <c r="J117" s="126">
        <f>BK117</f>
        <v>0</v>
      </c>
      <c r="K117" s="31"/>
      <c r="L117" s="32"/>
      <c r="M117" s="64"/>
      <c r="N117" s="55"/>
      <c r="O117" s="65"/>
      <c r="P117" s="127">
        <f>P118</f>
        <v>0</v>
      </c>
      <c r="Q117" s="65"/>
      <c r="R117" s="127">
        <f>R118</f>
        <v>0</v>
      </c>
      <c r="S117" s="65"/>
      <c r="T117" s="128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8" t="s">
        <v>80</v>
      </c>
      <c r="AU117" s="18" t="s">
        <v>117</v>
      </c>
      <c r="BK117" s="129">
        <f>BK118</f>
        <v>0</v>
      </c>
    </row>
    <row r="118" spans="1:65" s="12" customFormat="1" ht="25.9" customHeight="1">
      <c r="B118" s="130"/>
      <c r="D118" s="131" t="s">
        <v>80</v>
      </c>
      <c r="E118" s="132" t="s">
        <v>935</v>
      </c>
      <c r="F118" s="132" t="s">
        <v>936</v>
      </c>
      <c r="J118" s="133">
        <f>BK118</f>
        <v>0</v>
      </c>
      <c r="L118" s="130"/>
      <c r="M118" s="134"/>
      <c r="N118" s="135"/>
      <c r="O118" s="135"/>
      <c r="P118" s="136">
        <f>P119</f>
        <v>0</v>
      </c>
      <c r="Q118" s="135"/>
      <c r="R118" s="136">
        <f>R119</f>
        <v>0</v>
      </c>
      <c r="S118" s="135"/>
      <c r="T118" s="137">
        <f>T119</f>
        <v>0</v>
      </c>
      <c r="AR118" s="131" t="s">
        <v>165</v>
      </c>
      <c r="AT118" s="138" t="s">
        <v>80</v>
      </c>
      <c r="AU118" s="138" t="s">
        <v>81</v>
      </c>
      <c r="AY118" s="131" t="s">
        <v>140</v>
      </c>
      <c r="BK118" s="139">
        <f>BK119</f>
        <v>0</v>
      </c>
    </row>
    <row r="119" spans="1:65" s="2" customFormat="1" ht="16.5" customHeight="1">
      <c r="A119" s="31"/>
      <c r="B119" s="142"/>
      <c r="C119" s="143" t="s">
        <v>89</v>
      </c>
      <c r="D119" s="143" t="s">
        <v>143</v>
      </c>
      <c r="E119" s="144" t="s">
        <v>937</v>
      </c>
      <c r="F119" s="145" t="s">
        <v>942</v>
      </c>
      <c r="G119" s="146" t="s">
        <v>146</v>
      </c>
      <c r="H119" s="147">
        <v>1</v>
      </c>
      <c r="I119" s="148"/>
      <c r="J119" s="148">
        <f>ROUND(I119*H119,2)</f>
        <v>0</v>
      </c>
      <c r="K119" s="145" t="s">
        <v>1</v>
      </c>
      <c r="L119" s="32"/>
      <c r="M119" s="202" t="s">
        <v>1</v>
      </c>
      <c r="N119" s="203" t="s">
        <v>46</v>
      </c>
      <c r="O119" s="204">
        <v>0</v>
      </c>
      <c r="P119" s="204">
        <f>O119*H119</f>
        <v>0</v>
      </c>
      <c r="Q119" s="204">
        <v>0</v>
      </c>
      <c r="R119" s="204">
        <f>Q119*H119</f>
        <v>0</v>
      </c>
      <c r="S119" s="204">
        <v>0</v>
      </c>
      <c r="T119" s="205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53" t="s">
        <v>939</v>
      </c>
      <c r="AT119" s="153" t="s">
        <v>143</v>
      </c>
      <c r="AU119" s="153" t="s">
        <v>89</v>
      </c>
      <c r="AY119" s="18" t="s">
        <v>140</v>
      </c>
      <c r="BE119" s="154">
        <f>IF(N119="základní",J119,0)</f>
        <v>0</v>
      </c>
      <c r="BF119" s="154">
        <f>IF(N119="snížená",J119,0)</f>
        <v>0</v>
      </c>
      <c r="BG119" s="154">
        <f>IF(N119="zákl. přenesená",J119,0)</f>
        <v>0</v>
      </c>
      <c r="BH119" s="154">
        <f>IF(N119="sníž. přenesená",J119,0)</f>
        <v>0</v>
      </c>
      <c r="BI119" s="154">
        <f>IF(N119="nulová",J119,0)</f>
        <v>0</v>
      </c>
      <c r="BJ119" s="18" t="s">
        <v>89</v>
      </c>
      <c r="BK119" s="154">
        <f>ROUND(I119*H119,2)</f>
        <v>0</v>
      </c>
      <c r="BL119" s="18" t="s">
        <v>939</v>
      </c>
      <c r="BM119" s="153" t="s">
        <v>943</v>
      </c>
    </row>
    <row r="120" spans="1:65" s="2" customFormat="1" ht="6.95" customHeight="1">
      <c r="A120" s="31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2"/>
      <c r="M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</sheetData>
  <autoFilter ref="C116:K119"/>
  <mergeCells count="8">
    <mergeCell ref="E107:H107"/>
    <mergeCell ref="E109:H109"/>
    <mergeCell ref="L2:V2"/>
    <mergeCell ref="E7:H7"/>
    <mergeCell ref="E9:H9"/>
    <mergeCell ref="E27:H27"/>
    <mergeCell ref="E85:H85"/>
    <mergeCell ref="E87:H87"/>
  </mergeCells>
  <pageMargins left="0.39370078740157483" right="0.39370078740157483" top="0.78740157480314965" bottom="0.78740157480314965" header="0" footer="0"/>
  <pageSetup paperSize="9" scale="85" fitToHeight="100" orientation="landscape" blackAndWhite="1" r:id="rId1"/>
  <headerFooter>
    <oddFooter>&amp;CStrana &amp;P z &amp;N&amp;RD.1.4.2   ZTI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2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2"/>
    </row>
    <row r="2" spans="1:46" s="1" customFormat="1" ht="36.950000000000003" customHeight="1">
      <c r="L2" s="239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8" t="s">
        <v>106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1:46" s="1" customFormat="1" ht="24.95" customHeight="1">
      <c r="B4" s="21"/>
      <c r="D4" s="22" t="s">
        <v>110</v>
      </c>
      <c r="L4" s="21"/>
      <c r="M4" s="93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STAVEBNÍ ÚPRAVY WC, PAVILON NOVÁ KNIHOVNA, ČÁST „B</v>
      </c>
      <c r="F7" s="241"/>
      <c r="G7" s="241"/>
      <c r="H7" s="241"/>
      <c r="L7" s="21"/>
    </row>
    <row r="8" spans="1:46" s="2" customFormat="1" ht="12" customHeight="1">
      <c r="A8" s="31"/>
      <c r="B8" s="32"/>
      <c r="C8" s="31"/>
      <c r="D8" s="27" t="s">
        <v>111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06" t="s">
        <v>944</v>
      </c>
      <c r="F9" s="242"/>
      <c r="G9" s="242"/>
      <c r="H9" s="242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7" t="s">
        <v>16</v>
      </c>
      <c r="E11" s="31"/>
      <c r="F11" s="25" t="s">
        <v>17</v>
      </c>
      <c r="G11" s="31"/>
      <c r="H11" s="31"/>
      <c r="I11" s="27" t="s">
        <v>18</v>
      </c>
      <c r="J11" s="25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7" t="s">
        <v>20</v>
      </c>
      <c r="E12" s="31"/>
      <c r="F12" s="25" t="s">
        <v>21</v>
      </c>
      <c r="G12" s="31"/>
      <c r="H12" s="31"/>
      <c r="I12" s="27" t="s">
        <v>22</v>
      </c>
      <c r="J12" s="54" t="str">
        <f>'Rekapitulace stavby'!AN8</f>
        <v>8. 4. 2020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7" t="s">
        <v>28</v>
      </c>
      <c r="E14" s="31"/>
      <c r="F14" s="31"/>
      <c r="G14" s="31"/>
      <c r="H14" s="31"/>
      <c r="I14" s="27" t="s">
        <v>29</v>
      </c>
      <c r="J14" s="25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5" t="s">
        <v>30</v>
      </c>
      <c r="F15" s="31"/>
      <c r="G15" s="31"/>
      <c r="H15" s="31"/>
      <c r="I15" s="27" t="s">
        <v>31</v>
      </c>
      <c r="J15" s="25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7" t="s">
        <v>32</v>
      </c>
      <c r="E17" s="31"/>
      <c r="F17" s="31"/>
      <c r="G17" s="31"/>
      <c r="H17" s="31"/>
      <c r="I17" s="27" t="s">
        <v>29</v>
      </c>
      <c r="J17" s="25" t="s">
        <v>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5" t="s">
        <v>33</v>
      </c>
      <c r="F18" s="31"/>
      <c r="G18" s="31"/>
      <c r="H18" s="31"/>
      <c r="I18" s="27" t="s">
        <v>31</v>
      </c>
      <c r="J18" s="25" t="s">
        <v>1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7" t="s">
        <v>34</v>
      </c>
      <c r="E20" s="31"/>
      <c r="F20" s="31"/>
      <c r="G20" s="31"/>
      <c r="H20" s="31"/>
      <c r="I20" s="27" t="s">
        <v>29</v>
      </c>
      <c r="J20" s="25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5" t="s">
        <v>35</v>
      </c>
      <c r="F21" s="31"/>
      <c r="G21" s="31"/>
      <c r="H21" s="31"/>
      <c r="I21" s="27" t="s">
        <v>31</v>
      </c>
      <c r="J21" s="25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7" t="s">
        <v>37</v>
      </c>
      <c r="E23" s="31"/>
      <c r="F23" s="31"/>
      <c r="G23" s="31"/>
      <c r="H23" s="31"/>
      <c r="I23" s="27" t="s">
        <v>29</v>
      </c>
      <c r="J23" s="25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5" t="str">
        <f>IF('Rekapitulace stavby'!E20="","",'Rekapitulace stavby'!E20)</f>
        <v xml:space="preserve"> </v>
      </c>
      <c r="F24" s="31"/>
      <c r="G24" s="31"/>
      <c r="H24" s="31"/>
      <c r="I24" s="27" t="s">
        <v>31</v>
      </c>
      <c r="J24" s="25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7" t="s">
        <v>39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83.25" customHeight="1">
      <c r="A27" s="94"/>
      <c r="B27" s="95"/>
      <c r="C27" s="94"/>
      <c r="D27" s="94"/>
      <c r="E27" s="228" t="s">
        <v>40</v>
      </c>
      <c r="F27" s="228"/>
      <c r="G27" s="228"/>
      <c r="H27" s="228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7" t="s">
        <v>41</v>
      </c>
      <c r="E30" s="31"/>
      <c r="F30" s="31"/>
      <c r="G30" s="31"/>
      <c r="H30" s="31"/>
      <c r="I30" s="31"/>
      <c r="J30" s="70">
        <f>ROUND(J117,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43</v>
      </c>
      <c r="G32" s="31"/>
      <c r="H32" s="31"/>
      <c r="I32" s="35" t="s">
        <v>42</v>
      </c>
      <c r="J32" s="35" t="s">
        <v>44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8" t="s">
        <v>45</v>
      </c>
      <c r="E33" s="27" t="s">
        <v>46</v>
      </c>
      <c r="F33" s="99">
        <f>ROUND((SUM(BE117:BE119)),  2)</f>
        <v>0</v>
      </c>
      <c r="G33" s="31"/>
      <c r="H33" s="31"/>
      <c r="I33" s="100">
        <v>0.21</v>
      </c>
      <c r="J33" s="99">
        <f>ROUND(((SUM(BE117:BE119))*I33),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7" t="s">
        <v>47</v>
      </c>
      <c r="F34" s="99">
        <f>ROUND((SUM(BF117:BF119)),  2)</f>
        <v>0</v>
      </c>
      <c r="G34" s="31"/>
      <c r="H34" s="31"/>
      <c r="I34" s="100">
        <v>0.15</v>
      </c>
      <c r="J34" s="99">
        <f>ROUND(((SUM(BF117:BF119))*I34),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7" t="s">
        <v>48</v>
      </c>
      <c r="F35" s="99">
        <f>ROUND((SUM(BG117:BG119)),  2)</f>
        <v>0</v>
      </c>
      <c r="G35" s="31"/>
      <c r="H35" s="31"/>
      <c r="I35" s="100">
        <v>0.21</v>
      </c>
      <c r="J35" s="99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7" t="s">
        <v>49</v>
      </c>
      <c r="F36" s="99">
        <f>ROUND((SUM(BH117:BH119)),  2)</f>
        <v>0</v>
      </c>
      <c r="G36" s="31"/>
      <c r="H36" s="31"/>
      <c r="I36" s="100">
        <v>0.15</v>
      </c>
      <c r="J36" s="99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7" t="s">
        <v>50</v>
      </c>
      <c r="F37" s="99">
        <f>ROUND((SUM(BI117:BI119)),  2)</f>
        <v>0</v>
      </c>
      <c r="G37" s="31"/>
      <c r="H37" s="31"/>
      <c r="I37" s="100">
        <v>0</v>
      </c>
      <c r="J37" s="99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1"/>
      <c r="D39" s="102" t="s">
        <v>51</v>
      </c>
      <c r="E39" s="59"/>
      <c r="F39" s="59"/>
      <c r="G39" s="103" t="s">
        <v>52</v>
      </c>
      <c r="H39" s="104" t="s">
        <v>53</v>
      </c>
      <c r="I39" s="59"/>
      <c r="J39" s="105">
        <f>SUM(J30:J37)</f>
        <v>0</v>
      </c>
      <c r="K39" s="106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1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41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1"/>
      <c r="B61" s="32"/>
      <c r="C61" s="31"/>
      <c r="D61" s="44" t="s">
        <v>56</v>
      </c>
      <c r="E61" s="34"/>
      <c r="F61" s="107" t="s">
        <v>57</v>
      </c>
      <c r="G61" s="44" t="s">
        <v>56</v>
      </c>
      <c r="H61" s="34"/>
      <c r="I61" s="34"/>
      <c r="J61" s="108" t="s">
        <v>57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1"/>
      <c r="B65" s="32"/>
      <c r="C65" s="31"/>
      <c r="D65" s="42" t="s">
        <v>58</v>
      </c>
      <c r="E65" s="45"/>
      <c r="F65" s="45"/>
      <c r="G65" s="42" t="s">
        <v>59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1"/>
      <c r="B76" s="32"/>
      <c r="C76" s="31"/>
      <c r="D76" s="44" t="s">
        <v>56</v>
      </c>
      <c r="E76" s="34"/>
      <c r="F76" s="107" t="s">
        <v>57</v>
      </c>
      <c r="G76" s="44" t="s">
        <v>56</v>
      </c>
      <c r="H76" s="34"/>
      <c r="I76" s="34"/>
      <c r="J76" s="108" t="s">
        <v>57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2" t="s">
        <v>113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14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0" t="str">
        <f>E7</f>
        <v>STAVEBNÍ ÚPRAVY WC, PAVILON NOVÁ KNIHOVNA, ČÁST „B</v>
      </c>
      <c r="F85" s="241"/>
      <c r="G85" s="241"/>
      <c r="H85" s="241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111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06" t="str">
        <f>E9</f>
        <v>D.1.4.3 - SILNOPROUDÁ ELEKTROTECHNIKA</v>
      </c>
      <c r="F87" s="242"/>
      <c r="G87" s="242"/>
      <c r="H87" s="242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20</v>
      </c>
      <c r="D89" s="31"/>
      <c r="E89" s="31"/>
      <c r="F89" s="25" t="str">
        <f>F12</f>
        <v>Ostrava</v>
      </c>
      <c r="G89" s="31"/>
      <c r="H89" s="31"/>
      <c r="I89" s="27" t="s">
        <v>22</v>
      </c>
      <c r="J89" s="54" t="str">
        <f>IF(J12="","",J12)</f>
        <v>8. 4. 2020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7" t="s">
        <v>28</v>
      </c>
      <c r="D91" s="31"/>
      <c r="E91" s="31"/>
      <c r="F91" s="25" t="str">
        <f>E15</f>
        <v>VŠB-TU Ostrava</v>
      </c>
      <c r="G91" s="31"/>
      <c r="H91" s="31"/>
      <c r="I91" s="27" t="s">
        <v>34</v>
      </c>
      <c r="J91" s="29" t="str">
        <f>E21</f>
        <v>MARPO s.r.o.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7" t="s">
        <v>32</v>
      </c>
      <c r="D92" s="31"/>
      <c r="E92" s="31"/>
      <c r="F92" s="25" t="str">
        <f>IF(E18="","",E18)</f>
        <v>Na základě výběrového řízení</v>
      </c>
      <c r="G92" s="31"/>
      <c r="H92" s="31"/>
      <c r="I92" s="27" t="s">
        <v>37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9" t="s">
        <v>114</v>
      </c>
      <c r="D94" s="101"/>
      <c r="E94" s="101"/>
      <c r="F94" s="101"/>
      <c r="G94" s="101"/>
      <c r="H94" s="101"/>
      <c r="I94" s="101"/>
      <c r="J94" s="110" t="s">
        <v>115</v>
      </c>
      <c r="K94" s="10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1" t="s">
        <v>116</v>
      </c>
      <c r="D96" s="31"/>
      <c r="E96" s="31"/>
      <c r="F96" s="31"/>
      <c r="G96" s="31"/>
      <c r="H96" s="31"/>
      <c r="I96" s="31"/>
      <c r="J96" s="70">
        <f>J117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8" t="s">
        <v>117</v>
      </c>
    </row>
    <row r="97" spans="1:31" s="9" customFormat="1" ht="24.95" customHeight="1">
      <c r="B97" s="112"/>
      <c r="D97" s="113" t="s">
        <v>934</v>
      </c>
      <c r="E97" s="114"/>
      <c r="F97" s="114"/>
      <c r="G97" s="114"/>
      <c r="H97" s="114"/>
      <c r="I97" s="114"/>
      <c r="J97" s="115">
        <f>J118</f>
        <v>0</v>
      </c>
      <c r="L97" s="112"/>
    </row>
    <row r="98" spans="1:31" s="2" customFormat="1" ht="21.75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2" t="s">
        <v>125</v>
      </c>
      <c r="D104" s="31"/>
      <c r="E104" s="31"/>
      <c r="F104" s="31"/>
      <c r="G104" s="31"/>
      <c r="H104" s="31"/>
      <c r="I104" s="31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7" t="s">
        <v>14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1"/>
      <c r="D107" s="31"/>
      <c r="E107" s="240" t="str">
        <f>E7</f>
        <v>STAVEBNÍ ÚPRAVY WC, PAVILON NOVÁ KNIHOVNA, ČÁST „B</v>
      </c>
      <c r="F107" s="241"/>
      <c r="G107" s="241"/>
      <c r="H107" s="24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7" t="s">
        <v>111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06" t="str">
        <f>E9</f>
        <v>D.1.4.3 - SILNOPROUDÁ ELEKTROTECHNIKA</v>
      </c>
      <c r="F109" s="242"/>
      <c r="G109" s="242"/>
      <c r="H109" s="242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7" t="s">
        <v>20</v>
      </c>
      <c r="D111" s="31"/>
      <c r="E111" s="31"/>
      <c r="F111" s="25" t="str">
        <f>F12</f>
        <v>Ostrava</v>
      </c>
      <c r="G111" s="31"/>
      <c r="H111" s="31"/>
      <c r="I111" s="27" t="s">
        <v>22</v>
      </c>
      <c r="J111" s="54" t="str">
        <f>IF(J12="","",J12)</f>
        <v>8. 4. 2020</v>
      </c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7" t="s">
        <v>28</v>
      </c>
      <c r="D113" s="31"/>
      <c r="E113" s="31"/>
      <c r="F113" s="25" t="str">
        <f>E15</f>
        <v>VŠB-TU Ostrava</v>
      </c>
      <c r="G113" s="31"/>
      <c r="H113" s="31"/>
      <c r="I113" s="27" t="s">
        <v>34</v>
      </c>
      <c r="J113" s="29" t="str">
        <f>E21</f>
        <v>MARPO s.r.o.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7" t="s">
        <v>32</v>
      </c>
      <c r="D114" s="31"/>
      <c r="E114" s="31"/>
      <c r="F114" s="25" t="str">
        <f>IF(E18="","",E18)</f>
        <v>Na základě výběrového řízení</v>
      </c>
      <c r="G114" s="31"/>
      <c r="H114" s="31"/>
      <c r="I114" s="27" t="s">
        <v>37</v>
      </c>
      <c r="J114" s="29" t="str">
        <f>E24</f>
        <v xml:space="preserve"> 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20"/>
      <c r="B116" s="121"/>
      <c r="C116" s="122" t="s">
        <v>126</v>
      </c>
      <c r="D116" s="123" t="s">
        <v>66</v>
      </c>
      <c r="E116" s="123" t="s">
        <v>62</v>
      </c>
      <c r="F116" s="123" t="s">
        <v>63</v>
      </c>
      <c r="G116" s="123" t="s">
        <v>127</v>
      </c>
      <c r="H116" s="123" t="s">
        <v>128</v>
      </c>
      <c r="I116" s="123" t="s">
        <v>129</v>
      </c>
      <c r="J116" s="123" t="s">
        <v>115</v>
      </c>
      <c r="K116" s="124" t="s">
        <v>130</v>
      </c>
      <c r="L116" s="125"/>
      <c r="M116" s="61" t="s">
        <v>1</v>
      </c>
      <c r="N116" s="62" t="s">
        <v>45</v>
      </c>
      <c r="O116" s="62" t="s">
        <v>131</v>
      </c>
      <c r="P116" s="62" t="s">
        <v>132</v>
      </c>
      <c r="Q116" s="62" t="s">
        <v>133</v>
      </c>
      <c r="R116" s="62" t="s">
        <v>134</v>
      </c>
      <c r="S116" s="62" t="s">
        <v>135</v>
      </c>
      <c r="T116" s="63" t="s">
        <v>136</v>
      </c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0"/>
    </row>
    <row r="117" spans="1:65" s="2" customFormat="1" ht="22.9" customHeight="1">
      <c r="A117" s="31"/>
      <c r="B117" s="32"/>
      <c r="C117" s="68" t="s">
        <v>137</v>
      </c>
      <c r="D117" s="31"/>
      <c r="E117" s="31"/>
      <c r="F117" s="31"/>
      <c r="G117" s="31"/>
      <c r="H117" s="31"/>
      <c r="I117" s="31"/>
      <c r="J117" s="126">
        <f>BK117</f>
        <v>0</v>
      </c>
      <c r="K117" s="31"/>
      <c r="L117" s="32"/>
      <c r="M117" s="64"/>
      <c r="N117" s="55"/>
      <c r="O117" s="65"/>
      <c r="P117" s="127">
        <f>P118</f>
        <v>0</v>
      </c>
      <c r="Q117" s="65"/>
      <c r="R117" s="127">
        <f>R118</f>
        <v>0</v>
      </c>
      <c r="S117" s="65"/>
      <c r="T117" s="128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8" t="s">
        <v>80</v>
      </c>
      <c r="AU117" s="18" t="s">
        <v>117</v>
      </c>
      <c r="BK117" s="129">
        <f>BK118</f>
        <v>0</v>
      </c>
    </row>
    <row r="118" spans="1:65" s="12" customFormat="1" ht="25.9" customHeight="1">
      <c r="B118" s="130"/>
      <c r="D118" s="131" t="s">
        <v>80</v>
      </c>
      <c r="E118" s="132" t="s">
        <v>935</v>
      </c>
      <c r="F118" s="132" t="s">
        <v>936</v>
      </c>
      <c r="J118" s="133">
        <f>BK118</f>
        <v>0</v>
      </c>
      <c r="L118" s="130"/>
      <c r="M118" s="134"/>
      <c r="N118" s="135"/>
      <c r="O118" s="135"/>
      <c r="P118" s="136">
        <f>P119</f>
        <v>0</v>
      </c>
      <c r="Q118" s="135"/>
      <c r="R118" s="136">
        <f>R119</f>
        <v>0</v>
      </c>
      <c r="S118" s="135"/>
      <c r="T118" s="137">
        <f>T119</f>
        <v>0</v>
      </c>
      <c r="AR118" s="131" t="s">
        <v>165</v>
      </c>
      <c r="AT118" s="138" t="s">
        <v>80</v>
      </c>
      <c r="AU118" s="138" t="s">
        <v>81</v>
      </c>
      <c r="AY118" s="131" t="s">
        <v>140</v>
      </c>
      <c r="BK118" s="139">
        <f>BK119</f>
        <v>0</v>
      </c>
    </row>
    <row r="119" spans="1:65" s="2" customFormat="1" ht="16.5" customHeight="1">
      <c r="A119" s="31"/>
      <c r="B119" s="142"/>
      <c r="C119" s="143" t="s">
        <v>89</v>
      </c>
      <c r="D119" s="143" t="s">
        <v>143</v>
      </c>
      <c r="E119" s="144" t="s">
        <v>937</v>
      </c>
      <c r="F119" s="145" t="s">
        <v>945</v>
      </c>
      <c r="G119" s="146" t="s">
        <v>146</v>
      </c>
      <c r="H119" s="147">
        <v>1</v>
      </c>
      <c r="I119" s="148"/>
      <c r="J119" s="148">
        <f>ROUND(I119*H119,2)</f>
        <v>0</v>
      </c>
      <c r="K119" s="145" t="s">
        <v>1</v>
      </c>
      <c r="L119" s="32"/>
      <c r="M119" s="202" t="s">
        <v>1</v>
      </c>
      <c r="N119" s="203" t="s">
        <v>46</v>
      </c>
      <c r="O119" s="204">
        <v>0</v>
      </c>
      <c r="P119" s="204">
        <f>O119*H119</f>
        <v>0</v>
      </c>
      <c r="Q119" s="204">
        <v>0</v>
      </c>
      <c r="R119" s="204">
        <f>Q119*H119</f>
        <v>0</v>
      </c>
      <c r="S119" s="204">
        <v>0</v>
      </c>
      <c r="T119" s="205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53" t="s">
        <v>939</v>
      </c>
      <c r="AT119" s="153" t="s">
        <v>143</v>
      </c>
      <c r="AU119" s="153" t="s">
        <v>89</v>
      </c>
      <c r="AY119" s="18" t="s">
        <v>140</v>
      </c>
      <c r="BE119" s="154">
        <f>IF(N119="základní",J119,0)</f>
        <v>0</v>
      </c>
      <c r="BF119" s="154">
        <f>IF(N119="snížená",J119,0)</f>
        <v>0</v>
      </c>
      <c r="BG119" s="154">
        <f>IF(N119="zákl. přenesená",J119,0)</f>
        <v>0</v>
      </c>
      <c r="BH119" s="154">
        <f>IF(N119="sníž. přenesená",J119,0)</f>
        <v>0</v>
      </c>
      <c r="BI119" s="154">
        <f>IF(N119="nulová",J119,0)</f>
        <v>0</v>
      </c>
      <c r="BJ119" s="18" t="s">
        <v>89</v>
      </c>
      <c r="BK119" s="154">
        <f>ROUND(I119*H119,2)</f>
        <v>0</v>
      </c>
      <c r="BL119" s="18" t="s">
        <v>939</v>
      </c>
      <c r="BM119" s="153" t="s">
        <v>946</v>
      </c>
    </row>
    <row r="120" spans="1:65" s="2" customFormat="1" ht="6.95" customHeight="1">
      <c r="A120" s="31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2"/>
      <c r="M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</sheetData>
  <autoFilter ref="C116:K119"/>
  <mergeCells count="8">
    <mergeCell ref="E107:H107"/>
    <mergeCell ref="E109:H109"/>
    <mergeCell ref="L2:V2"/>
    <mergeCell ref="E7:H7"/>
    <mergeCell ref="E9:H9"/>
    <mergeCell ref="E27:H27"/>
    <mergeCell ref="E85:H85"/>
    <mergeCell ref="E87:H87"/>
  </mergeCells>
  <pageMargins left="0.39370078740157483" right="0.39370078740157483" top="0.78740157480314965" bottom="0.78740157480314965" header="0" footer="0"/>
  <pageSetup paperSize="9" scale="85" fitToHeight="100" orientation="landscape" blackAndWhite="1" r:id="rId1"/>
  <headerFooter>
    <oddFooter>&amp;CStrana &amp;P z &amp;N&amp;RD.1.4.2   EL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2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2"/>
    </row>
    <row r="2" spans="1:46" s="1" customFormat="1" ht="36.950000000000003" customHeight="1">
      <c r="L2" s="239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8" t="s">
        <v>109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1:46" s="1" customFormat="1" ht="24.95" customHeight="1">
      <c r="B4" s="21"/>
      <c r="D4" s="22" t="s">
        <v>110</v>
      </c>
      <c r="L4" s="21"/>
      <c r="M4" s="93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STAVEBNÍ ÚPRAVY WC, PAVILON NOVÁ KNIHOVNA, ČÁST „B</v>
      </c>
      <c r="F7" s="241"/>
      <c r="G7" s="241"/>
      <c r="H7" s="241"/>
      <c r="L7" s="21"/>
    </row>
    <row r="8" spans="1:46" s="2" customFormat="1" ht="12" customHeight="1">
      <c r="A8" s="31"/>
      <c r="B8" s="32"/>
      <c r="C8" s="31"/>
      <c r="D8" s="27" t="s">
        <v>111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06" t="s">
        <v>947</v>
      </c>
      <c r="F9" s="242"/>
      <c r="G9" s="242"/>
      <c r="H9" s="242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7" t="s">
        <v>16</v>
      </c>
      <c r="E11" s="31"/>
      <c r="F11" s="25" t="s">
        <v>17</v>
      </c>
      <c r="G11" s="31"/>
      <c r="H11" s="31"/>
      <c r="I11" s="27" t="s">
        <v>18</v>
      </c>
      <c r="J11" s="25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7" t="s">
        <v>20</v>
      </c>
      <c r="E12" s="31"/>
      <c r="F12" s="25" t="s">
        <v>21</v>
      </c>
      <c r="G12" s="31"/>
      <c r="H12" s="31"/>
      <c r="I12" s="27" t="s">
        <v>22</v>
      </c>
      <c r="J12" s="54" t="str">
        <f>'Rekapitulace stavby'!AN8</f>
        <v>8. 4. 2020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7" t="s">
        <v>28</v>
      </c>
      <c r="E14" s="31"/>
      <c r="F14" s="31"/>
      <c r="G14" s="31"/>
      <c r="H14" s="31"/>
      <c r="I14" s="27" t="s">
        <v>29</v>
      </c>
      <c r="J14" s="25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5" t="s">
        <v>30</v>
      </c>
      <c r="F15" s="31"/>
      <c r="G15" s="31"/>
      <c r="H15" s="31"/>
      <c r="I15" s="27" t="s">
        <v>31</v>
      </c>
      <c r="J15" s="25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7" t="s">
        <v>32</v>
      </c>
      <c r="E17" s="31"/>
      <c r="F17" s="31"/>
      <c r="G17" s="31"/>
      <c r="H17" s="31"/>
      <c r="I17" s="27" t="s">
        <v>29</v>
      </c>
      <c r="J17" s="25" t="s">
        <v>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5" t="s">
        <v>33</v>
      </c>
      <c r="F18" s="31"/>
      <c r="G18" s="31"/>
      <c r="H18" s="31"/>
      <c r="I18" s="27" t="s">
        <v>31</v>
      </c>
      <c r="J18" s="25" t="s">
        <v>1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7" t="s">
        <v>34</v>
      </c>
      <c r="E20" s="31"/>
      <c r="F20" s="31"/>
      <c r="G20" s="31"/>
      <c r="H20" s="31"/>
      <c r="I20" s="27" t="s">
        <v>29</v>
      </c>
      <c r="J20" s="25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5" t="s">
        <v>35</v>
      </c>
      <c r="F21" s="31"/>
      <c r="G21" s="31"/>
      <c r="H21" s="31"/>
      <c r="I21" s="27" t="s">
        <v>31</v>
      </c>
      <c r="J21" s="25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7" t="s">
        <v>37</v>
      </c>
      <c r="E23" s="31"/>
      <c r="F23" s="31"/>
      <c r="G23" s="31"/>
      <c r="H23" s="31"/>
      <c r="I23" s="27" t="s">
        <v>29</v>
      </c>
      <c r="J23" s="25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5" t="str">
        <f>IF('Rekapitulace stavby'!E20="","",'Rekapitulace stavby'!E20)</f>
        <v xml:space="preserve"> </v>
      </c>
      <c r="F24" s="31"/>
      <c r="G24" s="31"/>
      <c r="H24" s="31"/>
      <c r="I24" s="27" t="s">
        <v>31</v>
      </c>
      <c r="J24" s="25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7" t="s">
        <v>39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83.25" customHeight="1">
      <c r="A27" s="94"/>
      <c r="B27" s="95"/>
      <c r="C27" s="94"/>
      <c r="D27" s="94"/>
      <c r="E27" s="228" t="s">
        <v>40</v>
      </c>
      <c r="F27" s="228"/>
      <c r="G27" s="228"/>
      <c r="H27" s="228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7" t="s">
        <v>41</v>
      </c>
      <c r="E30" s="31"/>
      <c r="F30" s="31"/>
      <c r="G30" s="31"/>
      <c r="H30" s="31"/>
      <c r="I30" s="31"/>
      <c r="J30" s="70">
        <f>ROUND(J117,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43</v>
      </c>
      <c r="G32" s="31"/>
      <c r="H32" s="31"/>
      <c r="I32" s="35" t="s">
        <v>42</v>
      </c>
      <c r="J32" s="35" t="s">
        <v>44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8" t="s">
        <v>45</v>
      </c>
      <c r="E33" s="27" t="s">
        <v>46</v>
      </c>
      <c r="F33" s="99">
        <f>ROUND((SUM(BE117:BE119)),  2)</f>
        <v>0</v>
      </c>
      <c r="G33" s="31"/>
      <c r="H33" s="31"/>
      <c r="I33" s="100">
        <v>0.21</v>
      </c>
      <c r="J33" s="99">
        <f>ROUND(((SUM(BE117:BE119))*I33),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7" t="s">
        <v>47</v>
      </c>
      <c r="F34" s="99">
        <f>ROUND((SUM(BF117:BF119)),  2)</f>
        <v>0</v>
      </c>
      <c r="G34" s="31"/>
      <c r="H34" s="31"/>
      <c r="I34" s="100">
        <v>0.15</v>
      </c>
      <c r="J34" s="99">
        <f>ROUND(((SUM(BF117:BF119))*I34),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7" t="s">
        <v>48</v>
      </c>
      <c r="F35" s="99">
        <f>ROUND((SUM(BG117:BG119)),  2)</f>
        <v>0</v>
      </c>
      <c r="G35" s="31"/>
      <c r="H35" s="31"/>
      <c r="I35" s="100">
        <v>0.21</v>
      </c>
      <c r="J35" s="99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7" t="s">
        <v>49</v>
      </c>
      <c r="F36" s="99">
        <f>ROUND((SUM(BH117:BH119)),  2)</f>
        <v>0</v>
      </c>
      <c r="G36" s="31"/>
      <c r="H36" s="31"/>
      <c r="I36" s="100">
        <v>0.15</v>
      </c>
      <c r="J36" s="99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7" t="s">
        <v>50</v>
      </c>
      <c r="F37" s="99">
        <f>ROUND((SUM(BI117:BI119)),  2)</f>
        <v>0</v>
      </c>
      <c r="G37" s="31"/>
      <c r="H37" s="31"/>
      <c r="I37" s="100">
        <v>0</v>
      </c>
      <c r="J37" s="99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1"/>
      <c r="D39" s="102" t="s">
        <v>51</v>
      </c>
      <c r="E39" s="59"/>
      <c r="F39" s="59"/>
      <c r="G39" s="103" t="s">
        <v>52</v>
      </c>
      <c r="H39" s="104" t="s">
        <v>53</v>
      </c>
      <c r="I39" s="59"/>
      <c r="J39" s="105">
        <f>SUM(J30:J37)</f>
        <v>0</v>
      </c>
      <c r="K39" s="106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1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41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1"/>
      <c r="B61" s="32"/>
      <c r="C61" s="31"/>
      <c r="D61" s="44" t="s">
        <v>56</v>
      </c>
      <c r="E61" s="34"/>
      <c r="F61" s="107" t="s">
        <v>57</v>
      </c>
      <c r="G61" s="44" t="s">
        <v>56</v>
      </c>
      <c r="H61" s="34"/>
      <c r="I61" s="34"/>
      <c r="J61" s="108" t="s">
        <v>57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1"/>
      <c r="B65" s="32"/>
      <c r="C65" s="31"/>
      <c r="D65" s="42" t="s">
        <v>58</v>
      </c>
      <c r="E65" s="45"/>
      <c r="F65" s="45"/>
      <c r="G65" s="42" t="s">
        <v>59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1"/>
      <c r="B76" s="32"/>
      <c r="C76" s="31"/>
      <c r="D76" s="44" t="s">
        <v>56</v>
      </c>
      <c r="E76" s="34"/>
      <c r="F76" s="107" t="s">
        <v>57</v>
      </c>
      <c r="G76" s="44" t="s">
        <v>56</v>
      </c>
      <c r="H76" s="34"/>
      <c r="I76" s="34"/>
      <c r="J76" s="108" t="s">
        <v>57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2" t="s">
        <v>113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14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0" t="str">
        <f>E7</f>
        <v>STAVEBNÍ ÚPRAVY WC, PAVILON NOVÁ KNIHOVNA, ČÁST „B</v>
      </c>
      <c r="F85" s="241"/>
      <c r="G85" s="241"/>
      <c r="H85" s="241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111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06" t="str">
        <f>E9</f>
        <v>D.1.4.6 - VĚTRÁNÍ</v>
      </c>
      <c r="F87" s="242"/>
      <c r="G87" s="242"/>
      <c r="H87" s="242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20</v>
      </c>
      <c r="D89" s="31"/>
      <c r="E89" s="31"/>
      <c r="F89" s="25" t="str">
        <f>F12</f>
        <v>Ostrava</v>
      </c>
      <c r="G89" s="31"/>
      <c r="H89" s="31"/>
      <c r="I89" s="27" t="s">
        <v>22</v>
      </c>
      <c r="J89" s="54" t="str">
        <f>IF(J12="","",J12)</f>
        <v>8. 4. 2020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7" t="s">
        <v>28</v>
      </c>
      <c r="D91" s="31"/>
      <c r="E91" s="31"/>
      <c r="F91" s="25" t="str">
        <f>E15</f>
        <v>VŠB-TU Ostrava</v>
      </c>
      <c r="G91" s="31"/>
      <c r="H91" s="31"/>
      <c r="I91" s="27" t="s">
        <v>34</v>
      </c>
      <c r="J91" s="29" t="str">
        <f>E21</f>
        <v>MARPO s.r.o.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7" t="s">
        <v>32</v>
      </c>
      <c r="D92" s="31"/>
      <c r="E92" s="31"/>
      <c r="F92" s="25" t="str">
        <f>IF(E18="","",E18)</f>
        <v>Na základě výběrového řízení</v>
      </c>
      <c r="G92" s="31"/>
      <c r="H92" s="31"/>
      <c r="I92" s="27" t="s">
        <v>37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9" t="s">
        <v>114</v>
      </c>
      <c r="D94" s="101"/>
      <c r="E94" s="101"/>
      <c r="F94" s="101"/>
      <c r="G94" s="101"/>
      <c r="H94" s="101"/>
      <c r="I94" s="101"/>
      <c r="J94" s="110" t="s">
        <v>115</v>
      </c>
      <c r="K94" s="10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1" t="s">
        <v>116</v>
      </c>
      <c r="D96" s="31"/>
      <c r="E96" s="31"/>
      <c r="F96" s="31"/>
      <c r="G96" s="31"/>
      <c r="H96" s="31"/>
      <c r="I96" s="31"/>
      <c r="J96" s="70">
        <f>J117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8" t="s">
        <v>117</v>
      </c>
    </row>
    <row r="97" spans="1:31" s="9" customFormat="1" ht="24.95" customHeight="1">
      <c r="B97" s="112"/>
      <c r="D97" s="113" t="s">
        <v>934</v>
      </c>
      <c r="E97" s="114"/>
      <c r="F97" s="114"/>
      <c r="G97" s="114"/>
      <c r="H97" s="114"/>
      <c r="I97" s="114"/>
      <c r="J97" s="115">
        <f>J118</f>
        <v>0</v>
      </c>
      <c r="L97" s="112"/>
    </row>
    <row r="98" spans="1:31" s="2" customFormat="1" ht="21.75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2" t="s">
        <v>125</v>
      </c>
      <c r="D104" s="31"/>
      <c r="E104" s="31"/>
      <c r="F104" s="31"/>
      <c r="G104" s="31"/>
      <c r="H104" s="31"/>
      <c r="I104" s="31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7" t="s">
        <v>14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1"/>
      <c r="D107" s="31"/>
      <c r="E107" s="240" t="str">
        <f>E7</f>
        <v>STAVEBNÍ ÚPRAVY WC, PAVILON NOVÁ KNIHOVNA, ČÁST „B</v>
      </c>
      <c r="F107" s="241"/>
      <c r="G107" s="241"/>
      <c r="H107" s="24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7" t="s">
        <v>111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06" t="str">
        <f>E9</f>
        <v>D.1.4.6 - VĚTRÁNÍ</v>
      </c>
      <c r="F109" s="242"/>
      <c r="G109" s="242"/>
      <c r="H109" s="242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7" t="s">
        <v>20</v>
      </c>
      <c r="D111" s="31"/>
      <c r="E111" s="31"/>
      <c r="F111" s="25" t="str">
        <f>F12</f>
        <v>Ostrava</v>
      </c>
      <c r="G111" s="31"/>
      <c r="H111" s="31"/>
      <c r="I111" s="27" t="s">
        <v>22</v>
      </c>
      <c r="J111" s="54" t="str">
        <f>IF(J12="","",J12)</f>
        <v>8. 4. 2020</v>
      </c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7" t="s">
        <v>28</v>
      </c>
      <c r="D113" s="31"/>
      <c r="E113" s="31"/>
      <c r="F113" s="25" t="str">
        <f>E15</f>
        <v>VŠB-TU Ostrava</v>
      </c>
      <c r="G113" s="31"/>
      <c r="H113" s="31"/>
      <c r="I113" s="27" t="s">
        <v>34</v>
      </c>
      <c r="J113" s="29" t="str">
        <f>E21</f>
        <v>MARPO s.r.o.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7" t="s">
        <v>32</v>
      </c>
      <c r="D114" s="31"/>
      <c r="E114" s="31"/>
      <c r="F114" s="25" t="str">
        <f>IF(E18="","",E18)</f>
        <v>Na základě výběrového řízení</v>
      </c>
      <c r="G114" s="31"/>
      <c r="H114" s="31"/>
      <c r="I114" s="27" t="s">
        <v>37</v>
      </c>
      <c r="J114" s="29" t="str">
        <f>E24</f>
        <v xml:space="preserve"> 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20"/>
      <c r="B116" s="121"/>
      <c r="C116" s="122" t="s">
        <v>126</v>
      </c>
      <c r="D116" s="123" t="s">
        <v>66</v>
      </c>
      <c r="E116" s="123" t="s">
        <v>62</v>
      </c>
      <c r="F116" s="123" t="s">
        <v>63</v>
      </c>
      <c r="G116" s="123" t="s">
        <v>127</v>
      </c>
      <c r="H116" s="123" t="s">
        <v>128</v>
      </c>
      <c r="I116" s="123" t="s">
        <v>129</v>
      </c>
      <c r="J116" s="123" t="s">
        <v>115</v>
      </c>
      <c r="K116" s="124" t="s">
        <v>130</v>
      </c>
      <c r="L116" s="125"/>
      <c r="M116" s="61" t="s">
        <v>1</v>
      </c>
      <c r="N116" s="62" t="s">
        <v>45</v>
      </c>
      <c r="O116" s="62" t="s">
        <v>131</v>
      </c>
      <c r="P116" s="62" t="s">
        <v>132</v>
      </c>
      <c r="Q116" s="62" t="s">
        <v>133</v>
      </c>
      <c r="R116" s="62" t="s">
        <v>134</v>
      </c>
      <c r="S116" s="62" t="s">
        <v>135</v>
      </c>
      <c r="T116" s="63" t="s">
        <v>136</v>
      </c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0"/>
    </row>
    <row r="117" spans="1:65" s="2" customFormat="1" ht="22.9" customHeight="1">
      <c r="A117" s="31"/>
      <c r="B117" s="32"/>
      <c r="C117" s="68" t="s">
        <v>137</v>
      </c>
      <c r="D117" s="31"/>
      <c r="E117" s="31"/>
      <c r="F117" s="31"/>
      <c r="G117" s="31"/>
      <c r="H117" s="31"/>
      <c r="I117" s="31"/>
      <c r="J117" s="126">
        <f>BK117</f>
        <v>0</v>
      </c>
      <c r="K117" s="31"/>
      <c r="L117" s="32"/>
      <c r="M117" s="64"/>
      <c r="N117" s="55"/>
      <c r="O117" s="65"/>
      <c r="P117" s="127">
        <f>P118</f>
        <v>0</v>
      </c>
      <c r="Q117" s="65"/>
      <c r="R117" s="127">
        <f>R118</f>
        <v>0</v>
      </c>
      <c r="S117" s="65"/>
      <c r="T117" s="128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8" t="s">
        <v>80</v>
      </c>
      <c r="AU117" s="18" t="s">
        <v>117</v>
      </c>
      <c r="BK117" s="129">
        <f>BK118</f>
        <v>0</v>
      </c>
    </row>
    <row r="118" spans="1:65" s="12" customFormat="1" ht="25.9" customHeight="1">
      <c r="B118" s="130"/>
      <c r="D118" s="131" t="s">
        <v>80</v>
      </c>
      <c r="E118" s="132" t="s">
        <v>935</v>
      </c>
      <c r="F118" s="132" t="s">
        <v>936</v>
      </c>
      <c r="J118" s="133">
        <f>BK118</f>
        <v>0</v>
      </c>
      <c r="L118" s="130"/>
      <c r="M118" s="134"/>
      <c r="N118" s="135"/>
      <c r="O118" s="135"/>
      <c r="P118" s="136">
        <f>P119</f>
        <v>0</v>
      </c>
      <c r="Q118" s="135"/>
      <c r="R118" s="136">
        <f>R119</f>
        <v>0</v>
      </c>
      <c r="S118" s="135"/>
      <c r="T118" s="137">
        <f>T119</f>
        <v>0</v>
      </c>
      <c r="AR118" s="131" t="s">
        <v>165</v>
      </c>
      <c r="AT118" s="138" t="s">
        <v>80</v>
      </c>
      <c r="AU118" s="138" t="s">
        <v>81</v>
      </c>
      <c r="AY118" s="131" t="s">
        <v>140</v>
      </c>
      <c r="BK118" s="139">
        <f>BK119</f>
        <v>0</v>
      </c>
    </row>
    <row r="119" spans="1:65" s="2" customFormat="1" ht="16.5" customHeight="1">
      <c r="A119" s="31"/>
      <c r="B119" s="142"/>
      <c r="C119" s="143" t="s">
        <v>89</v>
      </c>
      <c r="D119" s="143" t="s">
        <v>143</v>
      </c>
      <c r="E119" s="144" t="s">
        <v>937</v>
      </c>
      <c r="F119" s="145" t="s">
        <v>948</v>
      </c>
      <c r="G119" s="146" t="s">
        <v>146</v>
      </c>
      <c r="H119" s="147">
        <v>1</v>
      </c>
      <c r="I119" s="148"/>
      <c r="J119" s="148">
        <f>ROUND(I119*H119,2)</f>
        <v>0</v>
      </c>
      <c r="K119" s="145" t="s">
        <v>1</v>
      </c>
      <c r="L119" s="32"/>
      <c r="M119" s="202" t="s">
        <v>1</v>
      </c>
      <c r="N119" s="203" t="s">
        <v>46</v>
      </c>
      <c r="O119" s="204">
        <v>0</v>
      </c>
      <c r="P119" s="204">
        <f>O119*H119</f>
        <v>0</v>
      </c>
      <c r="Q119" s="204">
        <v>0</v>
      </c>
      <c r="R119" s="204">
        <f>Q119*H119</f>
        <v>0</v>
      </c>
      <c r="S119" s="204">
        <v>0</v>
      </c>
      <c r="T119" s="205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53" t="s">
        <v>939</v>
      </c>
      <c r="AT119" s="153" t="s">
        <v>143</v>
      </c>
      <c r="AU119" s="153" t="s">
        <v>89</v>
      </c>
      <c r="AY119" s="18" t="s">
        <v>140</v>
      </c>
      <c r="BE119" s="154">
        <f>IF(N119="základní",J119,0)</f>
        <v>0</v>
      </c>
      <c r="BF119" s="154">
        <f>IF(N119="snížená",J119,0)</f>
        <v>0</v>
      </c>
      <c r="BG119" s="154">
        <f>IF(N119="zákl. přenesená",J119,0)</f>
        <v>0</v>
      </c>
      <c r="BH119" s="154">
        <f>IF(N119="sníž. přenesená",J119,0)</f>
        <v>0</v>
      </c>
      <c r="BI119" s="154">
        <f>IF(N119="nulová",J119,0)</f>
        <v>0</v>
      </c>
      <c r="BJ119" s="18" t="s">
        <v>89</v>
      </c>
      <c r="BK119" s="154">
        <f>ROUND(I119*H119,2)</f>
        <v>0</v>
      </c>
      <c r="BL119" s="18" t="s">
        <v>939</v>
      </c>
      <c r="BM119" s="153" t="s">
        <v>949</v>
      </c>
    </row>
    <row r="120" spans="1:65" s="2" customFormat="1" ht="6.95" customHeight="1">
      <c r="A120" s="31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2"/>
      <c r="M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</sheetData>
  <autoFilter ref="C116:K119"/>
  <mergeCells count="8">
    <mergeCell ref="E107:H107"/>
    <mergeCell ref="E109:H109"/>
    <mergeCell ref="L2:V2"/>
    <mergeCell ref="E7:H7"/>
    <mergeCell ref="E9:H9"/>
    <mergeCell ref="E27:H27"/>
    <mergeCell ref="E85:H85"/>
    <mergeCell ref="E87:H87"/>
  </mergeCells>
  <pageMargins left="0.39370078740157483" right="0.39370078740157483" top="0.78740157480314965" bottom="0.74803149606299213" header="0" footer="0"/>
  <pageSetup paperSize="9" scale="85" fitToHeight="100" orientation="landscape" blackAndWhite="1" r:id="rId1"/>
  <headerFooter>
    <oddFooter>&amp;CStrana &amp;P z &amp;N&amp;RD.1.4.6   VZT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VON - Vedlejší a ostatní ...</vt:lpstr>
      <vt:lpstr>D.1.1 - ARCHITEKTONICKO-S...</vt:lpstr>
      <vt:lpstr>D.1.3 - POŽÁRNĚ BEZPEČNOS...</vt:lpstr>
      <vt:lpstr>D.1.4.1 - VYTÁPĚNÍ</vt:lpstr>
      <vt:lpstr>D.1.4.2 - ZDRAVOTNĚ TECHN...</vt:lpstr>
      <vt:lpstr>D.1.4.3 - SILNOPROUDÁ ELE...</vt:lpstr>
      <vt:lpstr>D.1.4.6 - VĚTRÁNÍ</vt:lpstr>
      <vt:lpstr>'D.1.1 - ARCHITEKTONICKO-S...'!Názvy_tisku</vt:lpstr>
      <vt:lpstr>'D.1.3 - POŽÁRNĚ BEZPEČNOS...'!Názvy_tisku</vt:lpstr>
      <vt:lpstr>'D.1.4.1 - VYTÁPĚNÍ'!Názvy_tisku</vt:lpstr>
      <vt:lpstr>'D.1.4.2 - ZDRAVOTNĚ TECHN...'!Názvy_tisku</vt:lpstr>
      <vt:lpstr>'D.1.4.3 - SILNOPROUDÁ ELE...'!Názvy_tisku</vt:lpstr>
      <vt:lpstr>'D.1.4.6 - VĚTRÁNÍ'!Názvy_tisku</vt:lpstr>
      <vt:lpstr>'Rekapitulace stavby'!Názvy_tisku</vt:lpstr>
      <vt:lpstr>'VON - Vedlejší a ostatní ...'!Názvy_tisku</vt:lpstr>
      <vt:lpstr>'D.1.1 - ARCHITEKTONICKO-S...'!Oblast_tisku</vt:lpstr>
      <vt:lpstr>'D.1.3 - POŽÁRNĚ BEZPEČNOS...'!Oblast_tisku</vt:lpstr>
      <vt:lpstr>'D.1.4.1 - VYTÁPĚNÍ'!Oblast_tisku</vt:lpstr>
      <vt:lpstr>'D.1.4.2 - ZDRAVOTNĚ TECHN...'!Oblast_tisku</vt:lpstr>
      <vt:lpstr>'D.1.4.3 - SILNOPROUDÁ ELE...'!Oblast_tisku</vt:lpstr>
      <vt:lpstr>'D.1.4.6 - VĚTRÁNÍ'!Oblast_tisku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DESKTOP-4EPUNVH\Moje</dc:creator>
  <cp:lastModifiedBy>Jiří Bobek</cp:lastModifiedBy>
  <cp:lastPrinted>2020-04-09T09:37:43Z</cp:lastPrinted>
  <dcterms:created xsi:type="dcterms:W3CDTF">2020-04-08T16:20:55Z</dcterms:created>
  <dcterms:modified xsi:type="dcterms:W3CDTF">2020-04-09T09:59:14Z</dcterms:modified>
</cp:coreProperties>
</file>